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 activeTab="1"/>
  </bookViews>
  <sheets>
    <sheet name="CV2017_01_10" sheetId="2" r:id="rId1"/>
    <sheet name="^CV2017_01_10" sheetId="1" r:id="rId2"/>
    <sheet name="StationLog" sheetId="5" r:id="rId3"/>
    <sheet name="WaterQualityLogYSI" sheetId="4" r:id="rId4"/>
    <sheet name="StationLookUp" sheetId="6" r:id="rId5"/>
  </sheets>
  <definedNames>
    <definedName name="_xlnm.Print_Area" localSheetId="1">'^CV2017_01_10'!$A$1:$J$54</definedName>
    <definedName name="_xlnm.Print_Area" localSheetId="2">StationLog!$C$1:$I$56</definedName>
    <definedName name="_xlnm.Print_Area" localSheetId="3">WaterQualityLogYSI!$A$1:$Q$29</definedName>
    <definedName name="_xlnm.Print_Titles" localSheetId="2">StationLog!$1:$5</definedName>
  </definedNames>
  <calcPr calcId="145621"/>
</workbook>
</file>

<file path=xl/calcChain.xml><?xml version="1.0" encoding="utf-8"?>
<calcChain xmlns="http://schemas.openxmlformats.org/spreadsheetml/2006/main">
  <c r="K29" i="1" l="1"/>
  <c r="AK7" i="1"/>
  <c r="AF4" i="1" l="1"/>
  <c r="L3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2" i="6"/>
  <c r="AH8" i="1" l="1"/>
  <c r="E43" i="2" l="1"/>
  <c r="F43" i="2"/>
  <c r="G43" i="2"/>
  <c r="D43" i="2"/>
  <c r="C3" i="4"/>
  <c r="C2" i="4"/>
  <c r="Q3" i="4"/>
  <c r="Q2" i="4"/>
  <c r="N3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2" i="6"/>
  <c r="M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2" i="6"/>
  <c r="J36" i="5" l="1"/>
  <c r="J35" i="5"/>
  <c r="J34" i="5"/>
  <c r="J33" i="5"/>
  <c r="J32" i="5"/>
  <c r="J31" i="5"/>
  <c r="J30" i="5"/>
  <c r="J29" i="5"/>
  <c r="B17" i="5"/>
  <c r="J17" i="5" s="1"/>
  <c r="B16" i="5"/>
  <c r="J16" i="5" s="1"/>
  <c r="B15" i="5"/>
  <c r="J15" i="5" s="1"/>
  <c r="J14" i="5"/>
  <c r="J13" i="5"/>
  <c r="J12" i="5"/>
  <c r="J11" i="5"/>
  <c r="J10" i="5"/>
  <c r="J9" i="5"/>
  <c r="J8" i="5"/>
  <c r="J7" i="5"/>
  <c r="J6" i="5"/>
  <c r="A4" i="5"/>
  <c r="A34" i="5" s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K78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3" i="1"/>
  <c r="M17" i="1"/>
  <c r="M19" i="1" s="1"/>
  <c r="AA12" i="1"/>
  <c r="Z12" i="1"/>
  <c r="Y12" i="1"/>
  <c r="X12" i="1"/>
  <c r="W12" i="1"/>
  <c r="V12" i="1"/>
  <c r="M9" i="1" s="1"/>
  <c r="L9" i="1" s="1"/>
  <c r="AA11" i="1"/>
  <c r="Z11" i="1"/>
  <c r="Y11" i="1"/>
  <c r="X11" i="1"/>
  <c r="W11" i="1"/>
  <c r="V11" i="1"/>
  <c r="M8" i="1" s="1"/>
  <c r="L8" i="1" s="1"/>
  <c r="O11" i="1"/>
  <c r="M11" i="1"/>
  <c r="AA10" i="1"/>
  <c r="Z10" i="1"/>
  <c r="Y10" i="1"/>
  <c r="X10" i="1"/>
  <c r="W10" i="1"/>
  <c r="V10" i="1"/>
  <c r="M7" i="1" s="1"/>
  <c r="L7" i="1" s="1"/>
  <c r="O10" i="1"/>
  <c r="M10" i="1"/>
  <c r="L10" i="1" s="1"/>
  <c r="AA9" i="1"/>
  <c r="Z9" i="1"/>
  <c r="Y9" i="1"/>
  <c r="X9" i="1"/>
  <c r="W9" i="1"/>
  <c r="V9" i="1"/>
  <c r="M6" i="1" s="1"/>
  <c r="L6" i="1" s="1"/>
  <c r="O9" i="1"/>
  <c r="AC8" i="1"/>
  <c r="AC5" i="1" s="1"/>
  <c r="AA8" i="1"/>
  <c r="Z8" i="1"/>
  <c r="Y8" i="1"/>
  <c r="X8" i="1"/>
  <c r="W8" i="1"/>
  <c r="V8" i="1"/>
  <c r="M5" i="1" s="1"/>
  <c r="L5" i="1" s="1"/>
  <c r="O8" i="1"/>
  <c r="AJ7" i="1"/>
  <c r="AJ6" i="1" s="1"/>
  <c r="AJ5" i="1" s="1"/>
  <c r="AJ4" i="1" s="1"/>
  <c r="AJ3" i="1" s="1"/>
  <c r="AH7" i="1"/>
  <c r="AE7" i="1"/>
  <c r="AE6" i="1" s="1"/>
  <c r="AE5" i="1" s="1"/>
  <c r="AE4" i="1" s="1"/>
  <c r="AE3" i="1" s="1"/>
  <c r="AA7" i="1"/>
  <c r="Z7" i="1"/>
  <c r="Y7" i="1"/>
  <c r="X7" i="1"/>
  <c r="W7" i="1"/>
  <c r="V7" i="1"/>
  <c r="M4" i="1" s="1"/>
  <c r="L4" i="1" s="1"/>
  <c r="O7" i="1"/>
  <c r="AH6" i="1"/>
  <c r="AC6" i="1"/>
  <c r="AA6" i="1"/>
  <c r="Z6" i="1"/>
  <c r="Y6" i="1"/>
  <c r="X6" i="1"/>
  <c r="W6" i="1"/>
  <c r="V6" i="1"/>
  <c r="M3" i="1" s="1"/>
  <c r="L3" i="1" s="1"/>
  <c r="O6" i="1"/>
  <c r="AH5" i="1"/>
  <c r="O5" i="1"/>
  <c r="AH4" i="1"/>
  <c r="AC4" i="1"/>
  <c r="O4" i="1"/>
  <c r="AH3" i="1"/>
  <c r="AC3" i="1"/>
  <c r="O3" i="1"/>
  <c r="V2" i="1"/>
  <c r="AC7" i="1" l="1"/>
  <c r="A20" i="5"/>
  <c r="A16" i="5"/>
  <c r="A24" i="5"/>
  <c r="A28" i="5"/>
  <c r="A32" i="5"/>
  <c r="A36" i="5"/>
  <c r="A6" i="5"/>
  <c r="A8" i="5"/>
  <c r="A10" i="5"/>
  <c r="A12" i="5"/>
  <c r="A14" i="5"/>
  <c r="A17" i="5"/>
  <c r="B18" i="5"/>
  <c r="A21" i="5"/>
  <c r="A25" i="5"/>
  <c r="A29" i="5"/>
  <c r="A33" i="5"/>
  <c r="A37" i="5"/>
  <c r="A39" i="5"/>
  <c r="A41" i="5"/>
  <c r="A43" i="5"/>
  <c r="A45" i="5"/>
  <c r="A47" i="5"/>
  <c r="A49" i="5"/>
  <c r="A51" i="5"/>
  <c r="A53" i="5"/>
  <c r="A55" i="5"/>
  <c r="A7" i="5"/>
  <c r="A9" i="5"/>
  <c r="A11" i="5"/>
  <c r="A13" i="5"/>
  <c r="A15" i="5"/>
  <c r="A19" i="5"/>
  <c r="A23" i="5"/>
  <c r="A27" i="5"/>
  <c r="A31" i="5"/>
  <c r="A35" i="5"/>
  <c r="A38" i="5"/>
  <c r="A40" i="5"/>
  <c r="A42" i="5"/>
  <c r="A44" i="5"/>
  <c r="A46" i="5"/>
  <c r="A48" i="5"/>
  <c r="A50" i="5"/>
  <c r="A52" i="5"/>
  <c r="A54" i="5"/>
  <c r="A56" i="5"/>
  <c r="A18" i="5"/>
  <c r="A22" i="5"/>
  <c r="A26" i="5"/>
  <c r="A30" i="5"/>
  <c r="B19" i="5" l="1"/>
  <c r="J18" i="5"/>
  <c r="B20" i="5" l="1"/>
  <c r="J19" i="5"/>
  <c r="J20" i="5" l="1"/>
  <c r="B21" i="5"/>
  <c r="J21" i="5" l="1"/>
  <c r="B22" i="5"/>
  <c r="B23" i="5" l="1"/>
  <c r="J22" i="5"/>
  <c r="B24" i="5" l="1"/>
  <c r="J23" i="5"/>
  <c r="J24" i="5" l="1"/>
  <c r="B25" i="5"/>
  <c r="J25" i="5" l="1"/>
  <c r="B26" i="5"/>
  <c r="B27" i="5" l="1"/>
  <c r="J26" i="5"/>
  <c r="B28" i="5" l="1"/>
  <c r="J27" i="5"/>
  <c r="J28" i="5" l="1"/>
  <c r="B29" i="5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</calcChain>
</file>

<file path=xl/comments1.xml><?xml version="1.0" encoding="utf-8"?>
<comments xmlns="http://schemas.openxmlformats.org/spreadsheetml/2006/main">
  <authors>
    <author>johnston</author>
  </authors>
  <commentList>
    <comment ref="I2" authorId="0">
      <text>
        <r>
          <rPr>
            <b/>
            <sz val="9"/>
            <color indexed="81"/>
            <rFont val="Tahoma"/>
            <family val="2"/>
          </rPr>
          <t>johnston:</t>
        </r>
        <r>
          <rPr>
            <sz val="9"/>
            <color indexed="81"/>
            <rFont val="Tahoma"/>
            <family val="2"/>
          </rPr>
          <t xml:space="preserve">
Event name
</t>
        </r>
      </text>
    </comment>
    <comment ref="A3" authorId="0">
      <text>
        <r>
          <rPr>
            <b/>
            <sz val="9"/>
            <color indexed="81"/>
            <rFont val="Tahoma"/>
            <family val="2"/>
          </rPr>
          <t>johnston:</t>
        </r>
        <r>
          <rPr>
            <sz val="9"/>
            <color indexed="81"/>
            <rFont val="Tahoma"/>
            <family val="2"/>
          </rPr>
          <t xml:space="preserve">
Day1
Day2</t>
        </r>
      </text>
    </comment>
    <comment ref="I3" authorId="0">
      <text>
        <r>
          <rPr>
            <b/>
            <sz val="9"/>
            <color indexed="81"/>
            <rFont val="Tahoma"/>
            <family val="2"/>
          </rPr>
          <t>johnston:</t>
        </r>
        <r>
          <rPr>
            <sz val="9"/>
            <color indexed="81"/>
            <rFont val="Tahoma"/>
            <family val="2"/>
          </rPr>
          <t xml:space="preserve">
Bremerton Tide, Tracyton, Brownsville, etc</t>
        </r>
      </text>
    </comment>
    <comment ref="A4" authorId="0">
      <text>
        <r>
          <rPr>
            <b/>
            <sz val="9"/>
            <color indexed="81"/>
            <rFont val="Tahoma"/>
            <family val="2"/>
          </rPr>
          <t>johnston:</t>
        </r>
        <r>
          <rPr>
            <sz val="9"/>
            <color indexed="81"/>
            <rFont val="Tahoma"/>
            <family val="2"/>
          </rPr>
          <t xml:space="preserve">
AMB Number eg AMB01</t>
        </r>
      </text>
    </comment>
  </commentList>
</comments>
</file>

<file path=xl/sharedStrings.xml><?xml version="1.0" encoding="utf-8"?>
<sst xmlns="http://schemas.openxmlformats.org/spreadsheetml/2006/main" count="681" uniqueCount="261">
  <si>
    <t>Bremerton, Sinclair Inlet, Port Orchard, Puget Sound, Washington</t>
  </si>
  <si>
    <t>Tide info</t>
  </si>
  <si>
    <t>Rainfall</t>
  </si>
  <si>
    <t>feet</t>
  </si>
  <si>
    <t>Date</t>
  </si>
  <si>
    <t>Antecent Rainfall</t>
  </si>
  <si>
    <t>Cumulative rainfall (in)</t>
  </si>
  <si>
    <t>PDT</t>
  </si>
  <si>
    <t>47.5617° N, 122.6233° W</t>
  </si>
  <si>
    <t>72 hrs before</t>
  </si>
  <si>
    <t xml:space="preserve">Date </t>
  </si>
  <si>
    <t>Day</t>
  </si>
  <si>
    <t>Height</t>
  </si>
  <si>
    <t>Pred</t>
  </si>
  <si>
    <t>48 hrs before</t>
  </si>
  <si>
    <t>Bremerton</t>
  </si>
  <si>
    <t>Brownsville</t>
  </si>
  <si>
    <t>Tracyton</t>
  </si>
  <si>
    <t>24 hrs before</t>
  </si>
  <si>
    <t>12 hrs before</t>
  </si>
  <si>
    <t>6 hrs before</t>
  </si>
  <si>
    <t>begin Sampling date/time</t>
  </si>
  <si>
    <t>High/Low</t>
  </si>
  <si>
    <t>Paste tide data here</t>
  </si>
  <si>
    <t>http://tidesandcurrents.noaa.gov/noaatidepredictions/NOAATidesFacade.jsp?Stationid=9445958</t>
  </si>
  <si>
    <t>Hours</t>
  </si>
  <si>
    <t>Time</t>
  </si>
  <si>
    <t>"1/24</t>
  </si>
  <si>
    <t>L</t>
  </si>
  <si>
    <t>H</t>
  </si>
  <si>
    <t>"1/6</t>
  </si>
  <si>
    <t>Data Source</t>
  </si>
  <si>
    <t>asdf</t>
  </si>
  <si>
    <t>Target Sample Times</t>
  </si>
  <si>
    <t>#</t>
  </si>
  <si>
    <t>Station</t>
  </si>
  <si>
    <t>Location</t>
  </si>
  <si>
    <t>Samples</t>
  </si>
  <si>
    <t>Other</t>
  </si>
  <si>
    <t>tide height</t>
  </si>
  <si>
    <t>Tide Station</t>
  </si>
  <si>
    <t>PST</t>
  </si>
  <si>
    <t>Low Tide</t>
  </si>
  <si>
    <t>High Tide</t>
  </si>
  <si>
    <t>Outside</t>
  </si>
  <si>
    <t>Sinclair Inlet mouth of Blackjack Creek estuary</t>
  </si>
  <si>
    <t> Time</t>
  </si>
  <si>
    <t>    Hgt </t>
  </si>
  <si>
    <t>Tue</t>
  </si>
  <si>
    <t>Wed</t>
  </si>
  <si>
    <t>2016-12-06  03:05 PST   0.97 feet  Low Tide</t>
  </si>
  <si>
    <t>2016-12-06  10:11 PST  12.47 feet  High Tide</t>
  </si>
  <si>
    <t>2016-12-06  16:49 PST   5.48 feet  Low Tide</t>
  </si>
  <si>
    <t>2016-12-06  21:37 PST   8.19 feet  High Tide</t>
  </si>
  <si>
    <t>2016-12-07  03:59 PST   2.02 feet  Low Tide</t>
  </si>
  <si>
    <t>2016-12-07  10:57 PST  12.48 feet  High Tide</t>
  </si>
  <si>
    <t>2016-12-07  17:49 PST   4.39 feet  Low Tide</t>
  </si>
  <si>
    <t>2016-12-07  23:04 PST   8.13 feet  High Tide</t>
  </si>
  <si>
    <t>Sample List</t>
  </si>
  <si>
    <t>StationID</t>
  </si>
  <si>
    <t>BOD</t>
  </si>
  <si>
    <t>CV62-1s</t>
  </si>
  <si>
    <t>Bow of ship at Mooring F - Surface</t>
  </si>
  <si>
    <t>Bow of ship at Mooring F - Mid Depth</t>
  </si>
  <si>
    <t>CV62-1b</t>
  </si>
  <si>
    <t>Bow of ship at Mooring F - Near bottom</t>
  </si>
  <si>
    <t>CV62-2s</t>
  </si>
  <si>
    <t>Forward starboard side at Mooring F - Surface</t>
  </si>
  <si>
    <t>CV62-2m</t>
  </si>
  <si>
    <t>Forward starboard side at Mooring F - Mid Depth</t>
  </si>
  <si>
    <t>CV62-2b</t>
  </si>
  <si>
    <t>Forward starboard side at  Mooring F - Near bottom</t>
  </si>
  <si>
    <t>CV62-3s</t>
  </si>
  <si>
    <t>Aft starboard side at  Mooring F - Surface</t>
  </si>
  <si>
    <t>CV62-3m</t>
  </si>
  <si>
    <t>Aft starboard side at  Mooring F - Mid Depth</t>
  </si>
  <si>
    <t>CV62-3b</t>
  </si>
  <si>
    <t>Aft starboard side at  Mooring F - Near bottom</t>
  </si>
  <si>
    <t>CV62-4s</t>
  </si>
  <si>
    <t>Stern of ship at Mooring F - Surface</t>
  </si>
  <si>
    <t>CV62-4m</t>
  </si>
  <si>
    <t>Stern of ship at Mooring F - Mid Depth</t>
  </si>
  <si>
    <t>CV62-4b</t>
  </si>
  <si>
    <t>Stern of ship at Mooring F - Near bottom</t>
  </si>
  <si>
    <t>CV62-5s</t>
  </si>
  <si>
    <t>Aft port side at  Mooring F - Surface</t>
  </si>
  <si>
    <t>CV62-5m</t>
  </si>
  <si>
    <t>Aft port side at Mooring F - Mid Depth</t>
  </si>
  <si>
    <t>CV62-5b</t>
  </si>
  <si>
    <t>Aft port side at  Mooring F - Near bottom</t>
  </si>
  <si>
    <t>CV62-6s</t>
  </si>
  <si>
    <t>Forward port side at t Mooring F - Surface</t>
  </si>
  <si>
    <t>CV62-6m</t>
  </si>
  <si>
    <t>Forward port side at Mooring F - Mid Depth</t>
  </si>
  <si>
    <t>CV62-6b</t>
  </si>
  <si>
    <t>Forward port side at  at Mooring F - Near bottom</t>
  </si>
  <si>
    <t>R500-1s</t>
  </si>
  <si>
    <t>Reference 500m west - Surface</t>
  </si>
  <si>
    <t>R500-1m</t>
  </si>
  <si>
    <t>Reference 500m west - Mid Depth</t>
  </si>
  <si>
    <t>R500-1b</t>
  </si>
  <si>
    <t>Reference 500m west - Near Bottom</t>
  </si>
  <si>
    <t>R500-2s</t>
  </si>
  <si>
    <t>Reference 500m SW - Surface</t>
  </si>
  <si>
    <t>R500-2m</t>
  </si>
  <si>
    <t>Reference 500m SW -Mid Depth</t>
  </si>
  <si>
    <t>R500-2b</t>
  </si>
  <si>
    <t>Reference 500m SW - Near Bottom</t>
  </si>
  <si>
    <t>R1000-1s</t>
  </si>
  <si>
    <t>Reference 1000m SW - Surface</t>
  </si>
  <si>
    <t>R1000-1m</t>
  </si>
  <si>
    <t>Reference 1000m SW - Mid Dept</t>
  </si>
  <si>
    <t>R1000-1b</t>
  </si>
  <si>
    <t>Reference 1000m SW - Near Bottom</t>
  </si>
  <si>
    <t>R1000-2s</t>
  </si>
  <si>
    <t>Reference 1000m south - Surface</t>
  </si>
  <si>
    <t>R1000-2m</t>
  </si>
  <si>
    <t>Reference 1000m south - Mid Dept</t>
  </si>
  <si>
    <t>Reference 1000m south - Near Bottom</t>
  </si>
  <si>
    <t>Sampling Team</t>
  </si>
  <si>
    <t>Organization</t>
  </si>
  <si>
    <t>Use pre-assigned id</t>
  </si>
  <si>
    <t>mm/dd/yy hh:mm</t>
  </si>
  <si>
    <t>Event</t>
  </si>
  <si>
    <t>Time Arrive Date/Time</t>
  </si>
  <si>
    <t>Time Leave Date/Time</t>
  </si>
  <si>
    <t>Station Type</t>
  </si>
  <si>
    <t>LAT (North)</t>
  </si>
  <si>
    <t>LONG (West)</t>
  </si>
  <si>
    <t>Remarks/ Comments</t>
  </si>
  <si>
    <t>Sample Logger</t>
  </si>
  <si>
    <t xml:space="preserve">Instrument: </t>
  </si>
  <si>
    <t>Use allowable code only</t>
  </si>
  <si>
    <t xml:space="preserve">YSI </t>
  </si>
  <si>
    <t>Micro</t>
  </si>
  <si>
    <t>Secchi</t>
  </si>
  <si>
    <t>Bottom</t>
  </si>
  <si>
    <t>SampleID</t>
  </si>
  <si>
    <t>Date/Time</t>
  </si>
  <si>
    <t>Cond</t>
  </si>
  <si>
    <t>units</t>
  </si>
  <si>
    <t>Spec. Cond</t>
  </si>
  <si>
    <t>TempC</t>
  </si>
  <si>
    <t>Sal ppt</t>
  </si>
  <si>
    <t>pH</t>
  </si>
  <si>
    <t>TDS g/L</t>
  </si>
  <si>
    <t>Turb NTU</t>
  </si>
  <si>
    <t>ft</t>
  </si>
  <si>
    <t>R1000-2b</t>
  </si>
  <si>
    <t>Description</t>
  </si>
  <si>
    <t>Page__1_ of _1___</t>
  </si>
  <si>
    <t>&lt;--Event Name</t>
  </si>
  <si>
    <t xml:space="preserve">Weather: </t>
  </si>
  <si>
    <t>SITE_LABEL</t>
  </si>
  <si>
    <t>Sample id</t>
  </si>
  <si>
    <t>SITE_DESCRIPTION</t>
  </si>
  <si>
    <t>01</t>
  </si>
  <si>
    <t>NS</t>
  </si>
  <si>
    <t>Sinclair Inlet Navy Yard NBK Near small boat dock east of Pier D</t>
  </si>
  <si>
    <t>02</t>
  </si>
  <si>
    <t>Sinclair Inlet Navy Yard NBK South East end of Pier C</t>
  </si>
  <si>
    <t>03</t>
  </si>
  <si>
    <t>Sinclair Inlet Navy Yard NBK North West corner of Pier B</t>
  </si>
  <si>
    <t>04</t>
  </si>
  <si>
    <t>Sinclair Inlet Navy Yard CIA At security barrier south end of DD6</t>
  </si>
  <si>
    <t>05</t>
  </si>
  <si>
    <t>Sinclair Inlet Navy Yard CIA South side of Pier 9 near OF19 DD6</t>
  </si>
  <si>
    <t>06</t>
  </si>
  <si>
    <t>Sinclair Inlet Navy Yard CIA Finger Pier (852) east of DD6</t>
  </si>
  <si>
    <t>07</t>
  </si>
  <si>
    <t>08</t>
  </si>
  <si>
    <t>Sinclair Inlet Navy Yard CIA DD5 near Dive Boat moorage</t>
  </si>
  <si>
    <t>09</t>
  </si>
  <si>
    <t>Sinclair Inlet Navy Yard CIA At security barrier south end of Pier 3</t>
  </si>
  <si>
    <t>Sinclair Inlet Navy Yard CIA North East base of Pier 3 near OF18 DD4</t>
  </si>
  <si>
    <t>Sinclair Inlet Navy Yard CIA In front of DD2</t>
  </si>
  <si>
    <t>Sinclair Inlet Navy Yard CIA In front of DD1</t>
  </si>
  <si>
    <t>Sinclair Inlet Navy Yard CIA In front of DD3</t>
  </si>
  <si>
    <t>Sinclair Inlet Navy Yard NBK South end of Mooring "G" near OF21</t>
  </si>
  <si>
    <t>Sinclair Inlet Navy Yard NBK Base of Mooring "G"</t>
  </si>
  <si>
    <t>Sinclair Inlet Navy Yard NBK Inactive Ships base of Mooring "F"</t>
  </si>
  <si>
    <t>Sinclair Inlet main channel off Ross Point and Brem WWTP</t>
  </si>
  <si>
    <t>Sinclair Inlet center between resturant light tower and DD6</t>
  </si>
  <si>
    <t>M</t>
  </si>
  <si>
    <t>Sinclair Inlet Navy Yard CIA Shoreline east of Pier 7 near Former Pier 8</t>
  </si>
  <si>
    <t>Sinclair Inlet Navy Yard CIA South east corner of Pier 7</t>
  </si>
  <si>
    <t>CV62-1m</t>
  </si>
  <si>
    <t>CV62-1</t>
  </si>
  <si>
    <t>CV62-2</t>
  </si>
  <si>
    <t>CV62-3</t>
  </si>
  <si>
    <t>CV62-4</t>
  </si>
  <si>
    <t>CV62-5</t>
  </si>
  <si>
    <t>CV62-6</t>
  </si>
  <si>
    <t>R1000-01</t>
  </si>
  <si>
    <t>R1000-02</t>
  </si>
  <si>
    <t>R500-01</t>
  </si>
  <si>
    <t>R500-02</t>
  </si>
  <si>
    <t>ID</t>
  </si>
  <si>
    <t>Type</t>
  </si>
  <si>
    <t xml:space="preserve">Bow of ship at Mooring </t>
  </si>
  <si>
    <t xml:space="preserve">Forward starboard side at  Mooring F </t>
  </si>
  <si>
    <t xml:space="preserve">Stern of ship at Mooring F </t>
  </si>
  <si>
    <t>Aft port side at  Mooring F</t>
  </si>
  <si>
    <t>Forward port side at  at Mooring F</t>
  </si>
  <si>
    <t>Reference 1000m SW</t>
  </si>
  <si>
    <t xml:space="preserve">Reference 500m west </t>
  </si>
  <si>
    <t>Reference 1000m SE</t>
  </si>
  <si>
    <t>Reference 500m south</t>
  </si>
  <si>
    <t>Paste StationIDs here</t>
  </si>
  <si>
    <t>Lat</t>
  </si>
  <si>
    <t>Long</t>
  </si>
  <si>
    <t>Sample Depth</t>
  </si>
  <si>
    <t>Metals Tot/Dis</t>
  </si>
  <si>
    <t>Nuts</t>
  </si>
  <si>
    <t>DOC</t>
  </si>
  <si>
    <t>Ship</t>
  </si>
  <si>
    <t>Reference</t>
  </si>
  <si>
    <t>Sampling stations for CV2017_01_10</t>
  </si>
  <si>
    <t>CV2017_01_10-01</t>
  </si>
  <si>
    <t>CV2017_01_10-02</t>
  </si>
  <si>
    <t>CV2017_01_10-03</t>
  </si>
  <si>
    <t>CV2017_01_10-04</t>
  </si>
  <si>
    <t>CV2017_01_10-05</t>
  </si>
  <si>
    <t>CV2017_01_10-06</t>
  </si>
  <si>
    <t>CV2017_01_10-07</t>
  </si>
  <si>
    <t>CV2017_01_10-08</t>
  </si>
  <si>
    <t>CV2017_01_10-09</t>
  </si>
  <si>
    <t>CV2017_01_10-10</t>
  </si>
  <si>
    <t>CV2017_01_10-11</t>
  </si>
  <si>
    <t>CV2017_01_10-12</t>
  </si>
  <si>
    <t>CV2017_01_10-13</t>
  </si>
  <si>
    <t>CV2017_01_10-14</t>
  </si>
  <si>
    <t>CV2017_01_10-15</t>
  </si>
  <si>
    <t>CV2017_01_10-16</t>
  </si>
  <si>
    <t>CV2017_01_10-17</t>
  </si>
  <si>
    <t>CV2017_01_10-18</t>
  </si>
  <si>
    <t>CV2017_01_10-19</t>
  </si>
  <si>
    <t>CV2017_01_10-20</t>
  </si>
  <si>
    <t>CV2017_01_10-21</t>
  </si>
  <si>
    <t>CV2017_01_10-22</t>
  </si>
  <si>
    <t>CV2017_01_10-23</t>
  </si>
  <si>
    <t>CV2017_01_10-24</t>
  </si>
  <si>
    <t>CV2017_01_10-25</t>
  </si>
  <si>
    <t>CV2017_01_10-26</t>
  </si>
  <si>
    <t>CV2017_01_10-27</t>
  </si>
  <si>
    <t>CV2017_01_10-28</t>
  </si>
  <si>
    <t>CV2017_01_10-29</t>
  </si>
  <si>
    <t>CV2017_01_10-30</t>
  </si>
  <si>
    <t>CV2017_01_10</t>
  </si>
  <si>
    <t>47' 32'48", 122 38' 37" from phone</t>
  </si>
  <si>
    <t>phone batteries dead; dead reckoning</t>
  </si>
  <si>
    <t>Rivera, Swope, Klinkert, Beyerle</t>
  </si>
  <si>
    <t>https://www.wunderground.com/personal-weather-station/dashboard?ID=KWABREME41#history/s20170103/e20170110/mweek</t>
  </si>
  <si>
    <t>Cold (34 F), overcast with showers in morning and wind(5-7mph) in afternoon</t>
  </si>
  <si>
    <t>Klinkert</t>
  </si>
  <si>
    <t>CV62 1 wk after cleaning started</t>
  </si>
  <si>
    <t>NR</t>
  </si>
  <si>
    <t>turbdiity suspect, no sechi disc reading</t>
  </si>
  <si>
    <t>type</t>
  </si>
  <si>
    <t>arrrive</t>
  </si>
  <si>
    <t>leave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</si>
</sst>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[$-409]m/d/yy\ hh:mm\ "/>
    <numFmt numFmtId="165" formatCode="[$-409]m/d/yyyy\ h:mm\ AM/PM;@"/>
    <numFmt numFmtId="166" formatCode="m/d/yy\ h:mm;@"/>
    <numFmt numFmtId="167" formatCode="&quot;$&quot;#,##0\ ;\(&quot;$&quot;#,##0\)"/>
    <numFmt numFmtId="168" formatCode="m\o\n\th\ d\,\ yyyy"/>
    <numFmt numFmtId="169" formatCode="#.00"/>
    <numFmt numFmtId="170" formatCode="#."/>
    <numFmt numFmtId="171" formatCode="General_)"/>
    <numFmt numFmtId="172" formatCode="0.0000"/>
    <numFmt numFmtId="173" formatCode="m/d/yy\ h:mm"/>
    <numFmt numFmtId="174" formatCode="0.0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4"/>
      <name val="Calibri"/>
      <family val="2"/>
    </font>
    <font>
      <sz val="14"/>
      <name val="Calibri"/>
      <family val="2"/>
    </font>
    <font>
      <sz val="10"/>
      <name val="Arial Unicode MS"/>
      <family val="2"/>
    </font>
    <font>
      <b/>
      <sz val="11"/>
      <name val="Calibri"/>
      <family val="2"/>
    </font>
    <font>
      <sz val="11"/>
      <name val="Calibri"/>
      <family val="2"/>
    </font>
    <font>
      <sz val="14"/>
      <name val="Arial Unicode MS"/>
      <family val="2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</font>
    <font>
      <sz val="12"/>
      <color rgb="FF1C2D60"/>
      <name val="Verdana"/>
      <family val="2"/>
    </font>
    <font>
      <sz val="12"/>
      <name val="Calibri"/>
      <family val="2"/>
    </font>
    <font>
      <b/>
      <sz val="18"/>
      <name val="Comic Sans MS"/>
      <family val="4"/>
    </font>
    <font>
      <b/>
      <sz val="16"/>
      <name val="Comic Sans MS"/>
      <family val="4"/>
    </font>
    <font>
      <sz val="14"/>
      <name val="Comic Sans MS"/>
      <family val="4"/>
    </font>
    <font>
      <sz val="16"/>
      <name val="Comic Sans MS"/>
      <family val="4"/>
    </font>
    <font>
      <sz val="16"/>
      <color theme="1"/>
      <name val="Comic Sans MS"/>
      <family val="4"/>
    </font>
    <font>
      <sz val="12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sz val="9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Courier"/>
      <family val="3"/>
    </font>
    <font>
      <sz val="10"/>
      <name val="MS Sans Serif"/>
      <family val="2"/>
    </font>
    <font>
      <sz val="10"/>
      <name val="Geneva"/>
      <family val="2"/>
    </font>
    <font>
      <sz val="10"/>
      <name val="Geneva"/>
    </font>
    <font>
      <sz val="11"/>
      <name val="Arial"/>
      <family val="2"/>
    </font>
    <font>
      <sz val="8"/>
      <name val="Letter Gothic"/>
      <family val="3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rgb="FFC2D8FF"/>
      </left>
      <right style="thin">
        <color rgb="FFFFFFFF"/>
      </right>
      <top style="thin">
        <color rgb="FFC2D8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C2D8FF"/>
      </top>
      <bottom style="thin">
        <color rgb="FFFFFFFF"/>
      </bottom>
      <diagonal/>
    </border>
    <border>
      <left style="thin">
        <color rgb="FFFFFFFF"/>
      </left>
      <right style="thin">
        <color rgb="FFC2D8FF"/>
      </right>
      <top style="thin">
        <color rgb="FFC2D8FF"/>
      </top>
      <bottom style="thin">
        <color rgb="FFFFFFFF"/>
      </bottom>
      <diagonal/>
    </border>
    <border>
      <left style="thin">
        <color rgb="FFC2D8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C2D8FF"/>
      </right>
      <top style="thin">
        <color rgb="FFFFFFFF"/>
      </top>
      <bottom style="thin">
        <color rgb="FFFFFFFF"/>
      </bottom>
      <diagonal/>
    </border>
    <border>
      <left style="thin">
        <color rgb="FFC2D8FF"/>
      </left>
      <right style="thin">
        <color rgb="FFFFFFFF"/>
      </right>
      <top style="thin">
        <color rgb="FFFFFFFF"/>
      </top>
      <bottom style="thin">
        <color rgb="FFC2D8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C2D8FF"/>
      </bottom>
      <diagonal/>
    </border>
    <border>
      <left style="thin">
        <color rgb="FFFFFFFF"/>
      </left>
      <right style="thin">
        <color rgb="FFC2D8FF"/>
      </right>
      <top style="thin">
        <color rgb="FFFFFFFF"/>
      </top>
      <bottom style="thin">
        <color rgb="FFC2D8FF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6">
    <xf numFmtId="0" fontId="0" fillId="0" borderId="0"/>
    <xf numFmtId="0" fontId="2" fillId="2" borderId="1" applyNumberFormat="0" applyAlignment="0" applyProtection="0"/>
    <xf numFmtId="0" fontId="3" fillId="0" borderId="0"/>
    <xf numFmtId="0" fontId="1" fillId="0" borderId="0"/>
    <xf numFmtId="0" fontId="12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29" fillId="0" borderId="0">
      <protection locked="0"/>
    </xf>
    <xf numFmtId="169" fontId="29" fillId="0" borderId="0">
      <protection locked="0"/>
    </xf>
    <xf numFmtId="170" fontId="30" fillId="0" borderId="0">
      <protection locked="0"/>
    </xf>
    <xf numFmtId="170" fontId="30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1" fontId="31" fillId="0" borderId="0"/>
    <xf numFmtId="0" fontId="32" fillId="0" borderId="0"/>
    <xf numFmtId="0" fontId="1" fillId="0" borderId="0"/>
    <xf numFmtId="0" fontId="32" fillId="0" borderId="0"/>
    <xf numFmtId="0" fontId="3" fillId="0" borderId="0"/>
    <xf numFmtId="0" fontId="3" fillId="0" borderId="0"/>
    <xf numFmtId="0" fontId="3" fillId="0" borderId="0"/>
    <xf numFmtId="172" fontId="31" fillId="0" borderId="0"/>
    <xf numFmtId="0" fontId="3" fillId="0" borderId="0"/>
    <xf numFmtId="0" fontId="1" fillId="0" borderId="0"/>
    <xf numFmtId="0" fontId="33" fillId="0" borderId="0"/>
    <xf numFmtId="0" fontId="3" fillId="0" borderId="0"/>
    <xf numFmtId="0" fontId="3" fillId="0" borderId="0"/>
    <xf numFmtId="171" fontId="31" fillId="0" borderId="0"/>
    <xf numFmtId="0" fontId="3" fillId="0" borderId="0"/>
    <xf numFmtId="0" fontId="3" fillId="0" borderId="0"/>
    <xf numFmtId="171" fontId="31" fillId="0" borderId="0"/>
    <xf numFmtId="0" fontId="34" fillId="0" borderId="0"/>
    <xf numFmtId="171" fontId="31" fillId="0" borderId="0"/>
    <xf numFmtId="0" fontId="35" fillId="0" borderId="0"/>
    <xf numFmtId="0" fontId="3" fillId="0" borderId="0"/>
    <xf numFmtId="0" fontId="3" fillId="0" borderId="0"/>
    <xf numFmtId="171" fontId="31" fillId="0" borderId="0"/>
    <xf numFmtId="0" fontId="3" fillId="0" borderId="0"/>
    <xf numFmtId="9" fontId="3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0" fillId="0" borderId="0"/>
  </cellStyleXfs>
  <cellXfs count="170">
    <xf numFmtId="0" fontId="0" fillId="0" borderId="0" xfId="0"/>
    <xf numFmtId="0" fontId="4" fillId="0" borderId="0" xfId="2" applyFont="1"/>
    <xf numFmtId="0" fontId="5" fillId="0" borderId="0" xfId="2" applyFont="1"/>
    <xf numFmtId="0" fontId="1" fillId="0" borderId="0" xfId="3"/>
    <xf numFmtId="2" fontId="6" fillId="3" borderId="2" xfId="1" applyNumberFormat="1" applyFont="1" applyFill="1" applyBorder="1" applyAlignment="1">
      <alignment horizontal="center" wrapText="1"/>
    </xf>
    <xf numFmtId="2" fontId="6" fillId="4" borderId="2" xfId="1" applyNumberFormat="1" applyFont="1" applyFill="1" applyBorder="1" applyAlignment="1">
      <alignment horizontal="center" wrapText="1"/>
    </xf>
    <xf numFmtId="2" fontId="6" fillId="5" borderId="2" xfId="1" applyNumberFormat="1" applyFont="1" applyFill="1" applyBorder="1" applyAlignment="1">
      <alignment horizontal="center" wrapText="1"/>
    </xf>
    <xf numFmtId="2" fontId="5" fillId="0" borderId="0" xfId="2" applyNumberFormat="1" applyFont="1"/>
    <xf numFmtId="22" fontId="7" fillId="0" borderId="0" xfId="2" applyNumberFormat="1" applyFont="1"/>
    <xf numFmtId="0" fontId="8" fillId="0" borderId="0" xfId="2" applyFont="1"/>
    <xf numFmtId="22" fontId="9" fillId="3" borderId="3" xfId="2" applyNumberFormat="1" applyFont="1" applyFill="1" applyBorder="1"/>
    <xf numFmtId="0" fontId="10" fillId="4" borderId="3" xfId="2" applyFont="1" applyFill="1" applyBorder="1" applyAlignment="1">
      <alignment horizontal="center"/>
    </xf>
    <xf numFmtId="2" fontId="10" fillId="5" borderId="3" xfId="1" applyNumberFormat="1" applyFont="1" applyFill="1" applyBorder="1"/>
    <xf numFmtId="22" fontId="11" fillId="0" borderId="0" xfId="2" applyNumberFormat="1" applyFont="1"/>
    <xf numFmtId="22" fontId="5" fillId="0" borderId="0" xfId="2" applyNumberFormat="1" applyFont="1"/>
    <xf numFmtId="0" fontId="5" fillId="0" borderId="0" xfId="2" applyFont="1" applyAlignment="1">
      <alignment horizontal="right"/>
    </xf>
    <xf numFmtId="0" fontId="12" fillId="0" borderId="0" xfId="4"/>
    <xf numFmtId="0" fontId="13" fillId="6" borderId="4" xfId="3" applyFont="1" applyFill="1" applyBorder="1" applyAlignment="1">
      <alignment horizontal="center" vertical="center" wrapText="1"/>
    </xf>
    <xf numFmtId="0" fontId="5" fillId="7" borderId="3" xfId="2" applyFont="1" applyFill="1" applyBorder="1"/>
    <xf numFmtId="22" fontId="14" fillId="8" borderId="5" xfId="3" applyNumberFormat="1" applyFont="1" applyFill="1" applyBorder="1" applyAlignment="1">
      <alignment vertical="center"/>
    </xf>
    <xf numFmtId="0" fontId="14" fillId="8" borderId="6" xfId="3" applyFont="1" applyFill="1" applyBorder="1" applyAlignment="1">
      <alignment vertical="center"/>
    </xf>
    <xf numFmtId="18" fontId="14" fillId="8" borderId="6" xfId="3" applyNumberFormat="1" applyFont="1" applyFill="1" applyBorder="1" applyAlignment="1">
      <alignment vertical="center"/>
    </xf>
    <xf numFmtId="0" fontId="14" fillId="8" borderId="7" xfId="3" applyFont="1" applyFill="1" applyBorder="1" applyAlignment="1">
      <alignment horizontal="right" vertical="center"/>
    </xf>
    <xf numFmtId="0" fontId="15" fillId="0" borderId="0" xfId="2" applyFont="1"/>
    <xf numFmtId="22" fontId="14" fillId="8" borderId="8" xfId="3" applyNumberFormat="1" applyFont="1" applyFill="1" applyBorder="1" applyAlignment="1">
      <alignment vertical="center"/>
    </xf>
    <xf numFmtId="0" fontId="14" fillId="8" borderId="9" xfId="3" applyFont="1" applyFill="1" applyBorder="1" applyAlignment="1">
      <alignment vertical="center"/>
    </xf>
    <xf numFmtId="18" fontId="14" fillId="8" borderId="9" xfId="3" applyNumberFormat="1" applyFont="1" applyFill="1" applyBorder="1" applyAlignment="1">
      <alignment vertical="center"/>
    </xf>
    <xf numFmtId="0" fontId="14" fillId="8" borderId="10" xfId="3" applyFont="1" applyFill="1" applyBorder="1" applyAlignment="1">
      <alignment horizontal="right" vertical="center"/>
    </xf>
    <xf numFmtId="0" fontId="15" fillId="7" borderId="3" xfId="2" applyFont="1" applyFill="1" applyBorder="1"/>
    <xf numFmtId="22" fontId="14" fillId="9" borderId="8" xfId="3" applyNumberFormat="1" applyFont="1" applyFill="1" applyBorder="1" applyAlignment="1">
      <alignment vertical="center"/>
    </xf>
    <xf numFmtId="0" fontId="14" fillId="9" borderId="9" xfId="3" applyFont="1" applyFill="1" applyBorder="1" applyAlignment="1">
      <alignment vertical="center"/>
    </xf>
    <xf numFmtId="18" fontId="14" fillId="9" borderId="9" xfId="3" applyNumberFormat="1" applyFont="1" applyFill="1" applyBorder="1" applyAlignment="1">
      <alignment vertical="center"/>
    </xf>
    <xf numFmtId="0" fontId="14" fillId="9" borderId="10" xfId="3" applyFont="1" applyFill="1" applyBorder="1" applyAlignment="1">
      <alignment horizontal="right" vertical="center"/>
    </xf>
    <xf numFmtId="0" fontId="7" fillId="0" borderId="0" xfId="2" applyFont="1"/>
    <xf numFmtId="22" fontId="14" fillId="9" borderId="11" xfId="3" applyNumberFormat="1" applyFont="1" applyFill="1" applyBorder="1" applyAlignment="1">
      <alignment vertical="center"/>
    </xf>
    <xf numFmtId="0" fontId="14" fillId="9" borderId="12" xfId="3" applyFont="1" applyFill="1" applyBorder="1" applyAlignment="1">
      <alignment vertical="center"/>
    </xf>
    <xf numFmtId="18" fontId="14" fillId="9" borderId="12" xfId="3" applyNumberFormat="1" applyFont="1" applyFill="1" applyBorder="1" applyAlignment="1">
      <alignment vertical="center"/>
    </xf>
    <xf numFmtId="0" fontId="14" fillId="9" borderId="13" xfId="3" applyFont="1" applyFill="1" applyBorder="1" applyAlignment="1">
      <alignment horizontal="right" vertical="center"/>
    </xf>
    <xf numFmtId="14" fontId="15" fillId="0" borderId="0" xfId="2" applyNumberFormat="1" applyFont="1"/>
    <xf numFmtId="18" fontId="15" fillId="0" borderId="0" xfId="2" applyNumberFormat="1" applyFont="1"/>
    <xf numFmtId="0" fontId="16" fillId="0" borderId="3" xfId="2" applyFont="1" applyBorder="1" applyAlignment="1">
      <alignment horizontal="center"/>
    </xf>
    <xf numFmtId="20" fontId="15" fillId="0" borderId="0" xfId="2" applyNumberFormat="1" applyFont="1"/>
    <xf numFmtId="0" fontId="18" fillId="0" borderId="3" xfId="2" applyFont="1" applyBorder="1"/>
    <xf numFmtId="164" fontId="18" fillId="0" borderId="3" xfId="2" applyNumberFormat="1" applyFont="1" applyBorder="1"/>
    <xf numFmtId="165" fontId="17" fillId="0" borderId="3" xfId="2" applyNumberFormat="1" applyFont="1" applyBorder="1"/>
    <xf numFmtId="0" fontId="19" fillId="0" borderId="3" xfId="2" applyFont="1" applyBorder="1" applyAlignment="1">
      <alignment shrinkToFit="1"/>
    </xf>
    <xf numFmtId="0" fontId="18" fillId="0" borderId="3" xfId="2" applyNumberFormat="1" applyFont="1" applyBorder="1"/>
    <xf numFmtId="0" fontId="19" fillId="0" borderId="3" xfId="2" applyFont="1" applyBorder="1"/>
    <xf numFmtId="14" fontId="5" fillId="0" borderId="0" xfId="2" applyNumberFormat="1" applyFont="1"/>
    <xf numFmtId="16" fontId="15" fillId="0" borderId="0" xfId="2" applyNumberFormat="1" applyFont="1"/>
    <xf numFmtId="0" fontId="20" fillId="0" borderId="3" xfId="3" applyFont="1" applyBorder="1" applyAlignment="1">
      <alignment shrinkToFit="1"/>
    </xf>
    <xf numFmtId="0" fontId="20" fillId="0" borderId="3" xfId="3" applyFont="1" applyBorder="1"/>
    <xf numFmtId="0" fontId="5" fillId="0" borderId="0" xfId="2" applyNumberFormat="1" applyFont="1"/>
    <xf numFmtId="1" fontId="18" fillId="0" borderId="3" xfId="2" applyNumberFormat="1" applyFont="1" applyBorder="1"/>
    <xf numFmtId="22" fontId="15" fillId="0" borderId="0" xfId="2" applyNumberFormat="1" applyFont="1"/>
    <xf numFmtId="18" fontId="5" fillId="0" borderId="0" xfId="2" applyNumberFormat="1" applyFont="1"/>
    <xf numFmtId="1" fontId="21" fillId="0" borderId="3" xfId="2" applyNumberFormat="1" applyFont="1" applyBorder="1"/>
    <xf numFmtId="0" fontId="5" fillId="0" borderId="3" xfId="2" applyFont="1" applyBorder="1"/>
    <xf numFmtId="0" fontId="5" fillId="0" borderId="3" xfId="2" applyNumberFormat="1" applyFont="1" applyBorder="1"/>
    <xf numFmtId="0" fontId="15" fillId="0" borderId="3" xfId="2" applyFont="1" applyBorder="1"/>
    <xf numFmtId="0" fontId="22" fillId="0" borderId="3" xfId="2" applyFont="1" applyBorder="1"/>
    <xf numFmtId="0" fontId="3" fillId="0" borderId="0" xfId="2"/>
    <xf numFmtId="0" fontId="22" fillId="0" borderId="0" xfId="2" applyFont="1"/>
    <xf numFmtId="14" fontId="22" fillId="0" borderId="3" xfId="2" applyNumberFormat="1" applyFont="1" applyBorder="1"/>
    <xf numFmtId="0" fontId="23" fillId="0" borderId="3" xfId="2" applyFont="1" applyBorder="1" applyAlignment="1">
      <alignment horizontal="center"/>
    </xf>
    <xf numFmtId="0" fontId="22" fillId="0" borderId="3" xfId="2" applyFont="1" applyBorder="1" applyAlignment="1">
      <alignment horizontal="center"/>
    </xf>
    <xf numFmtId="0" fontId="5" fillId="0" borderId="0" xfId="2" applyFont="1" applyAlignment="1">
      <alignment shrinkToFit="1"/>
    </xf>
    <xf numFmtId="0" fontId="3" fillId="0" borderId="16" xfId="2" applyFont="1" applyBorder="1" applyAlignment="1">
      <alignment horizontal="center" wrapText="1"/>
    </xf>
    <xf numFmtId="0" fontId="5" fillId="0" borderId="0" xfId="2" applyFont="1" applyAlignment="1">
      <alignment horizontal="left"/>
    </xf>
    <xf numFmtId="0" fontId="25" fillId="0" borderId="0" xfId="2" applyFont="1" applyAlignment="1">
      <alignment horizontal="left"/>
    </xf>
    <xf numFmtId="0" fontId="5" fillId="0" borderId="0" xfId="2" applyFont="1" applyBorder="1"/>
    <xf numFmtId="0" fontId="25" fillId="0" borderId="0" xfId="2" applyFont="1" applyBorder="1"/>
    <xf numFmtId="14" fontId="5" fillId="0" borderId="18" xfId="2" applyNumberFormat="1" applyFont="1" applyBorder="1"/>
    <xf numFmtId="0" fontId="24" fillId="0" borderId="16" xfId="2" applyFont="1" applyBorder="1" applyAlignment="1">
      <alignment horizontal="center" wrapText="1"/>
    </xf>
    <xf numFmtId="0" fontId="5" fillId="0" borderId="22" xfId="2" applyFont="1" applyBorder="1" applyAlignment="1"/>
    <xf numFmtId="0" fontId="5" fillId="0" borderId="0" xfId="2" applyFont="1" applyBorder="1" applyAlignment="1"/>
    <xf numFmtId="0" fontId="5" fillId="0" borderId="0" xfId="2" applyFont="1" applyBorder="1" applyAlignment="1">
      <alignment shrinkToFit="1"/>
    </xf>
    <xf numFmtId="0" fontId="27" fillId="0" borderId="23" xfId="2" applyFont="1" applyBorder="1" applyAlignment="1">
      <alignment horizontal="center" shrinkToFit="1"/>
    </xf>
    <xf numFmtId="0" fontId="26" fillId="0" borderId="23" xfId="2" applyFont="1" applyBorder="1" applyAlignment="1">
      <alignment horizontal="center"/>
    </xf>
    <xf numFmtId="0" fontId="25" fillId="0" borderId="24" xfId="2" applyFont="1" applyBorder="1" applyAlignment="1">
      <alignment horizontal="center"/>
    </xf>
    <xf numFmtId="0" fontId="25" fillId="0" borderId="23" xfId="2" applyFont="1" applyBorder="1" applyAlignment="1">
      <alignment horizontal="center" shrinkToFit="1"/>
    </xf>
    <xf numFmtId="0" fontId="25" fillId="0" borderId="23" xfId="2" applyFont="1" applyBorder="1" applyAlignment="1">
      <alignment horizontal="center" wrapText="1"/>
    </xf>
    <xf numFmtId="0" fontId="25" fillId="0" borderId="23" xfId="2" applyFont="1" applyBorder="1" applyAlignment="1">
      <alignment horizontal="center"/>
    </xf>
    <xf numFmtId="0" fontId="3" fillId="0" borderId="25" xfId="2" applyFont="1" applyBorder="1" applyAlignment="1">
      <alignment horizontal="center" wrapText="1"/>
    </xf>
    <xf numFmtId="0" fontId="3" fillId="0" borderId="26" xfId="2" applyFont="1" applyBorder="1" applyAlignment="1">
      <alignment horizontal="center" wrapText="1"/>
    </xf>
    <xf numFmtId="0" fontId="3" fillId="0" borderId="23" xfId="2" applyFont="1" applyBorder="1" applyAlignment="1">
      <alignment horizontal="center" wrapText="1"/>
    </xf>
    <xf numFmtId="0" fontId="25" fillId="0" borderId="23" xfId="2" applyFont="1" applyBorder="1" applyAlignment="1">
      <alignment wrapText="1"/>
    </xf>
    <xf numFmtId="0" fontId="37" fillId="11" borderId="0" xfId="25" applyFont="1" applyFill="1"/>
    <xf numFmtId="0" fontId="37" fillId="11" borderId="0" xfId="25" applyFont="1" applyFill="1" applyAlignment="1">
      <alignment shrinkToFit="1"/>
    </xf>
    <xf numFmtId="0" fontId="37" fillId="0" borderId="0" xfId="25" applyFont="1"/>
    <xf numFmtId="0" fontId="37" fillId="0" borderId="27" xfId="25" applyFont="1" applyBorder="1" applyAlignment="1">
      <alignment shrinkToFit="1"/>
    </xf>
    <xf numFmtId="0" fontId="38" fillId="0" borderId="3" xfId="25" applyFont="1" applyBorder="1"/>
    <xf numFmtId="0" fontId="38" fillId="0" borderId="28" xfId="25" applyFont="1" applyBorder="1"/>
    <xf numFmtId="0" fontId="5" fillId="0" borderId="0" xfId="25" applyFont="1" applyBorder="1" applyAlignment="1"/>
    <xf numFmtId="14" fontId="37" fillId="0" borderId="27" xfId="25" applyNumberFormat="1" applyFont="1" applyBorder="1" applyAlignment="1">
      <alignment shrinkToFit="1"/>
    </xf>
    <xf numFmtId="0" fontId="38" fillId="0" borderId="16" xfId="25" applyFont="1" applyBorder="1"/>
    <xf numFmtId="0" fontId="38" fillId="10" borderId="16" xfId="25" applyFont="1" applyFill="1" applyBorder="1" applyAlignment="1">
      <alignment horizontal="center" wrapText="1"/>
    </xf>
    <xf numFmtId="166" fontId="38" fillId="10" borderId="16" xfId="25" applyNumberFormat="1" applyFont="1" applyFill="1" applyBorder="1" applyAlignment="1">
      <alignment horizontal="center"/>
    </xf>
    <xf numFmtId="0" fontId="38" fillId="10" borderId="0" xfId="25" applyFont="1" applyFill="1" applyBorder="1" applyAlignment="1">
      <alignment horizontal="center"/>
    </xf>
    <xf numFmtId="0" fontId="38" fillId="10" borderId="0" xfId="25" applyFont="1" applyFill="1" applyBorder="1" applyAlignment="1">
      <alignment horizontal="center" wrapText="1"/>
    </xf>
    <xf numFmtId="0" fontId="41" fillId="12" borderId="30" xfId="65" applyFont="1" applyFill="1" applyBorder="1" applyAlignment="1">
      <alignment horizontal="center"/>
    </xf>
    <xf numFmtId="0" fontId="41" fillId="12" borderId="3" xfId="65" applyFont="1" applyFill="1" applyBorder="1" applyAlignment="1">
      <alignment horizontal="center"/>
    </xf>
    <xf numFmtId="0" fontId="37" fillId="10" borderId="3" xfId="25" applyFont="1" applyFill="1" applyBorder="1"/>
    <xf numFmtId="166" fontId="42" fillId="10" borderId="3" xfId="25" applyNumberFormat="1" applyFont="1" applyFill="1" applyBorder="1" applyAlignment="1">
      <alignment horizontal="center" wrapText="1"/>
    </xf>
    <xf numFmtId="0" fontId="42" fillId="10" borderId="3" xfId="25" applyFont="1" applyFill="1" applyBorder="1" applyAlignment="1">
      <alignment horizontal="center" wrapText="1"/>
    </xf>
    <xf numFmtId="0" fontId="43" fillId="10" borderId="3" xfId="25" applyFont="1" applyFill="1" applyBorder="1" applyAlignment="1">
      <alignment horizontal="center" vertical="center" wrapText="1"/>
    </xf>
    <xf numFmtId="0" fontId="44" fillId="10" borderId="3" xfId="25" applyFont="1" applyFill="1" applyBorder="1" applyAlignment="1">
      <alignment horizontal="center" vertical="center" wrapText="1"/>
    </xf>
    <xf numFmtId="0" fontId="39" fillId="10" borderId="3" xfId="25" applyFont="1" applyFill="1" applyBorder="1" applyAlignment="1">
      <alignment shrinkToFit="1"/>
    </xf>
    <xf numFmtId="0" fontId="38" fillId="10" borderId="0" xfId="25" applyFont="1" applyFill="1"/>
    <xf numFmtId="0" fontId="38" fillId="10" borderId="3" xfId="25" quotePrefix="1" applyFont="1" applyFill="1" applyBorder="1" applyAlignment="1">
      <alignment horizontal="right"/>
    </xf>
    <xf numFmtId="0" fontId="45" fillId="0" borderId="3" xfId="25" applyFont="1" applyBorder="1"/>
    <xf numFmtId="173" fontId="45" fillId="0" borderId="3" xfId="25" applyNumberFormat="1" applyFont="1" applyBorder="1" applyAlignment="1">
      <alignment shrinkToFit="1"/>
    </xf>
    <xf numFmtId="0" fontId="45" fillId="0" borderId="3" xfId="25" applyFont="1" applyBorder="1" applyAlignment="1">
      <alignment horizontal="center"/>
    </xf>
    <xf numFmtId="0" fontId="45" fillId="13" borderId="3" xfId="25" applyFont="1" applyFill="1" applyBorder="1"/>
    <xf numFmtId="0" fontId="45" fillId="13" borderId="3" xfId="25" applyFont="1" applyFill="1" applyBorder="1" applyAlignment="1"/>
    <xf numFmtId="0" fontId="45" fillId="0" borderId="3" xfId="25" applyFont="1" applyBorder="1" applyAlignment="1">
      <alignment shrinkToFit="1"/>
    </xf>
    <xf numFmtId="0" fontId="39" fillId="10" borderId="0" xfId="25" applyFont="1" applyFill="1"/>
    <xf numFmtId="0" fontId="39" fillId="0" borderId="0" xfId="25" applyFont="1"/>
    <xf numFmtId="49" fontId="45" fillId="0" borderId="3" xfId="25" applyNumberFormat="1" applyFont="1" applyBorder="1"/>
    <xf numFmtId="0" fontId="45" fillId="0" borderId="3" xfId="25" applyFont="1" applyBorder="1" applyAlignment="1"/>
    <xf numFmtId="0" fontId="38" fillId="10" borderId="3" xfId="25" applyFont="1" applyFill="1" applyBorder="1"/>
    <xf numFmtId="0" fontId="45" fillId="0" borderId="0" xfId="25" applyFont="1"/>
    <xf numFmtId="0" fontId="45" fillId="0" borderId="3" xfId="25" applyFont="1" applyBorder="1" applyAlignment="1">
      <alignment horizontal="right"/>
    </xf>
    <xf numFmtId="173" fontId="45" fillId="0" borderId="3" xfId="25" applyNumberFormat="1" applyFont="1" applyBorder="1"/>
    <xf numFmtId="0" fontId="37" fillId="10" borderId="0" xfId="25" applyFont="1" applyFill="1"/>
    <xf numFmtId="166" fontId="45" fillId="0" borderId="3" xfId="25" applyNumberFormat="1" applyFont="1" applyBorder="1"/>
    <xf numFmtId="0" fontId="38" fillId="0" borderId="0" xfId="25" applyFont="1"/>
    <xf numFmtId="0" fontId="37" fillId="0" borderId="3" xfId="25" applyFont="1" applyBorder="1"/>
    <xf numFmtId="166" fontId="37" fillId="0" borderId="3" xfId="25" applyNumberFormat="1" applyFont="1" applyBorder="1"/>
    <xf numFmtId="0" fontId="39" fillId="0" borderId="3" xfId="25" applyFont="1" applyBorder="1"/>
    <xf numFmtId="0" fontId="37" fillId="0" borderId="3" xfId="25" applyFont="1" applyBorder="1" applyAlignment="1">
      <alignment shrinkToFit="1"/>
    </xf>
    <xf numFmtId="166" fontId="37" fillId="0" borderId="0" xfId="25" applyNumberFormat="1" applyFont="1"/>
    <xf numFmtId="0" fontId="37" fillId="0" borderId="0" xfId="25" applyFont="1" applyAlignment="1">
      <alignment shrinkToFit="1"/>
    </xf>
    <xf numFmtId="0" fontId="0" fillId="0" borderId="0" xfId="0" applyAlignment="1">
      <alignment wrapText="1"/>
    </xf>
    <xf numFmtId="49" fontId="38" fillId="0" borderId="0" xfId="2" applyNumberFormat="1" applyFont="1" applyAlignment="1">
      <alignment shrinkToFit="1"/>
    </xf>
    <xf numFmtId="2" fontId="38" fillId="0" borderId="0" xfId="2" applyNumberFormat="1" applyFont="1"/>
    <xf numFmtId="2" fontId="38" fillId="0" borderId="0" xfId="2" applyNumberFormat="1" applyFont="1" applyAlignment="1">
      <alignment shrinkToFit="1"/>
    </xf>
    <xf numFmtId="0" fontId="38" fillId="0" borderId="0" xfId="2" applyFont="1"/>
    <xf numFmtId="0" fontId="38" fillId="0" borderId="0" xfId="2" applyFont="1" applyAlignment="1">
      <alignment shrinkToFit="1"/>
    </xf>
    <xf numFmtId="166" fontId="38" fillId="0" borderId="0" xfId="2" applyNumberFormat="1" applyFont="1" applyAlignment="1"/>
    <xf numFmtId="166" fontId="38" fillId="0" borderId="0" xfId="2" applyNumberFormat="1" applyFont="1"/>
    <xf numFmtId="0" fontId="26" fillId="0" borderId="0" xfId="2" applyFont="1" applyBorder="1" applyAlignment="1">
      <alignment wrapText="1"/>
    </xf>
    <xf numFmtId="0" fontId="38" fillId="0" borderId="0" xfId="2" applyFont="1" applyAlignment="1">
      <alignment horizontal="left"/>
    </xf>
    <xf numFmtId="174" fontId="38" fillId="0" borderId="0" xfId="2" applyNumberFormat="1" applyFont="1"/>
    <xf numFmtId="1" fontId="38" fillId="0" borderId="0" xfId="2" applyNumberFormat="1" applyFont="1"/>
    <xf numFmtId="0" fontId="25" fillId="0" borderId="23" xfId="2" applyFont="1" applyBorder="1" applyAlignment="1">
      <alignment shrinkToFit="1"/>
    </xf>
    <xf numFmtId="2" fontId="18" fillId="0" borderId="3" xfId="2" applyNumberFormat="1" applyFont="1" applyBorder="1"/>
    <xf numFmtId="0" fontId="22" fillId="0" borderId="3" xfId="2" applyFont="1" applyBorder="1" applyAlignment="1">
      <alignment horizontal="center"/>
    </xf>
    <xf numFmtId="22" fontId="4" fillId="0" borderId="0" xfId="2" applyNumberFormat="1" applyFont="1" applyAlignment="1">
      <alignment horizontal="center"/>
    </xf>
    <xf numFmtId="0" fontId="10" fillId="4" borderId="3" xfId="2" applyFont="1" applyFill="1" applyBorder="1" applyAlignment="1">
      <alignment horizontal="center"/>
    </xf>
    <xf numFmtId="0" fontId="17" fillId="0" borderId="3" xfId="2" applyFont="1" applyBorder="1" applyAlignment="1">
      <alignment horizontal="center"/>
    </xf>
    <xf numFmtId="0" fontId="39" fillId="0" borderId="3" xfId="25" applyFont="1" applyBorder="1" applyAlignment="1">
      <alignment horizontal="left" wrapText="1"/>
    </xf>
    <xf numFmtId="0" fontId="37" fillId="10" borderId="3" xfId="25" applyFont="1" applyFill="1" applyBorder="1"/>
    <xf numFmtId="0" fontId="25" fillId="0" borderId="14" xfId="25" applyFont="1" applyBorder="1" applyAlignment="1">
      <alignment horizontal="left"/>
    </xf>
    <xf numFmtId="0" fontId="25" fillId="0" borderId="0" xfId="25" applyFont="1" applyAlignment="1">
      <alignment horizontal="left"/>
    </xf>
    <xf numFmtId="0" fontId="25" fillId="0" borderId="14" xfId="25" applyFont="1" applyBorder="1" applyAlignment="1">
      <alignment horizontal="left" wrapText="1" shrinkToFit="1"/>
    </xf>
    <xf numFmtId="0" fontId="25" fillId="0" borderId="0" xfId="25" applyFont="1" applyBorder="1" applyAlignment="1">
      <alignment horizontal="left" wrapText="1" shrinkToFit="1"/>
    </xf>
    <xf numFmtId="0" fontId="37" fillId="10" borderId="28" xfId="25" applyFont="1" applyFill="1" applyBorder="1"/>
    <xf numFmtId="0" fontId="37" fillId="10" borderId="15" xfId="25" applyFont="1" applyFill="1" applyBorder="1"/>
    <xf numFmtId="14" fontId="5" fillId="0" borderId="29" xfId="25" applyNumberFormat="1" applyFont="1" applyBorder="1" applyAlignment="1">
      <alignment horizontal="center"/>
    </xf>
    <xf numFmtId="14" fontId="5" fillId="0" borderId="18" xfId="25" applyNumberFormat="1" applyFont="1" applyBorder="1" applyAlignment="1">
      <alignment horizontal="center"/>
    </xf>
    <xf numFmtId="0" fontId="5" fillId="0" borderId="19" xfId="2" applyFont="1" applyBorder="1" applyAlignment="1">
      <alignment horizontal="center"/>
    </xf>
    <xf numFmtId="0" fontId="5" fillId="0" borderId="20" xfId="2" applyFont="1" applyBorder="1" applyAlignment="1">
      <alignment horizontal="center"/>
    </xf>
    <xf numFmtId="0" fontId="5" fillId="0" borderId="21" xfId="2" applyFont="1" applyBorder="1" applyAlignment="1">
      <alignment horizontal="center"/>
    </xf>
    <xf numFmtId="0" fontId="5" fillId="10" borderId="3" xfId="2" applyFont="1" applyFill="1" applyBorder="1"/>
    <xf numFmtId="0" fontId="5" fillId="0" borderId="17" xfId="2" applyFont="1" applyBorder="1" applyAlignment="1">
      <alignment horizontal="left"/>
    </xf>
    <xf numFmtId="0" fontId="5" fillId="0" borderId="16" xfId="2" applyFont="1" applyBorder="1" applyAlignment="1">
      <alignment horizontal="left"/>
    </xf>
    <xf numFmtId="0" fontId="3" fillId="0" borderId="14" xfId="2" applyBorder="1" applyAlignment="1">
      <alignment horizontal="left"/>
    </xf>
    <xf numFmtId="0" fontId="3" fillId="0" borderId="0" xfId="2" applyBorder="1" applyAlignment="1">
      <alignment horizontal="left"/>
    </xf>
    <xf numFmtId="0" fontId="5" fillId="10" borderId="15" xfId="2" applyFont="1" applyFill="1" applyBorder="1"/>
  </cellXfs>
  <cellStyles count="66">
    <cellStyle name="Comma 2" xfId="5"/>
    <cellStyle name="Comma 2 2" xfId="6"/>
    <cellStyle name="Comma 2 3" xfId="7"/>
    <cellStyle name="Comma 3" xfId="8"/>
    <cellStyle name="Comma0" xfId="9"/>
    <cellStyle name="Currency0" xfId="10"/>
    <cellStyle name="Date" xfId="11"/>
    <cellStyle name="Fixed" xfId="12"/>
    <cellStyle name="Heading1" xfId="13"/>
    <cellStyle name="Heading2" xfId="14"/>
    <cellStyle name="Hyperlink" xfId="4" builtinId="8"/>
    <cellStyle name="Input" xfId="1" builtinId="20"/>
    <cellStyle name="Normal" xfId="0" builtinId="0"/>
    <cellStyle name="Normal 10" xfId="15"/>
    <cellStyle name="Normal 10 2" xfId="16"/>
    <cellStyle name="Normal 11" xfId="17"/>
    <cellStyle name="Normal 12" xfId="18"/>
    <cellStyle name="Normal 13" xfId="19"/>
    <cellStyle name="Normal 14" xfId="20"/>
    <cellStyle name="Normal 15" xfId="21"/>
    <cellStyle name="Normal 16" xfId="22"/>
    <cellStyle name="Normal 17" xfId="23"/>
    <cellStyle name="Normal 18" xfId="24"/>
    <cellStyle name="Normal 2" xfId="25"/>
    <cellStyle name="Normal 2 2" xfId="2"/>
    <cellStyle name="Normal 2 2 2" xfId="26"/>
    <cellStyle name="Normal 2 3" xfId="27"/>
    <cellStyle name="Normal 2_Data Summary_Exp2" xfId="28"/>
    <cellStyle name="Normal 3" xfId="29"/>
    <cellStyle name="Normal 3 2" xfId="30"/>
    <cellStyle name="Normal 3 3" xfId="31"/>
    <cellStyle name="Normal 4" xfId="32"/>
    <cellStyle name="Normal 4 2" xfId="33"/>
    <cellStyle name="Normal 4 3" xfId="34"/>
    <cellStyle name="Normal 5" xfId="3"/>
    <cellStyle name="Normal 5 2" xfId="35"/>
    <cellStyle name="Normal 5 2 2" xfId="36"/>
    <cellStyle name="Normal 6" xfId="37"/>
    <cellStyle name="Normal 6 2" xfId="38"/>
    <cellStyle name="Normal 6 3" xfId="39"/>
    <cellStyle name="Normal 7" xfId="40"/>
    <cellStyle name="Normal 8" xfId="41"/>
    <cellStyle name="Normal 9" xfId="42"/>
    <cellStyle name="Normal 9 2" xfId="43"/>
    <cellStyle name="Normal_Sheet1" xfId="65"/>
    <cellStyle name="Percent 10" xfId="44"/>
    <cellStyle name="Percent 11" xfId="45"/>
    <cellStyle name="Percent 12" xfId="46"/>
    <cellStyle name="Percent 2" xfId="47"/>
    <cellStyle name="Percent 2 2" xfId="48"/>
    <cellStyle name="Percent 2 2 2" xfId="49"/>
    <cellStyle name="Percent 2 3" xfId="50"/>
    <cellStyle name="Percent 2 4" xfId="51"/>
    <cellStyle name="Percent 3" xfId="52"/>
    <cellStyle name="Percent 3 2" xfId="53"/>
    <cellStyle name="Percent 3 3" xfId="54"/>
    <cellStyle name="Percent 4" xfId="55"/>
    <cellStyle name="Percent 4 2" xfId="56"/>
    <cellStyle name="Percent 5" xfId="57"/>
    <cellStyle name="Percent 5 2" xfId="58"/>
    <cellStyle name="Percent 6" xfId="59"/>
    <cellStyle name="Percent 6 2" xfId="60"/>
    <cellStyle name="Percent 7" xfId="61"/>
    <cellStyle name="Percent 7 2" xfId="62"/>
    <cellStyle name="Percent 8" xfId="63"/>
    <cellStyle name="Percent 9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'^CV2017_01_10'!$M$3</c:f>
          <c:strCache>
            <c:ptCount val="1"/>
            <c:pt idx="0">
              <c:v>1/10/2017 4:09</c:v>
            </c:pt>
          </c:strCache>
        </c:strRef>
      </c:tx>
      <c:layout>
        <c:manualLayout>
          <c:xMode val="edge"/>
          <c:yMode val="edge"/>
          <c:x val="0.40698429492179111"/>
          <c:y val="7.0708061111166695E-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2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60110484803203"/>
          <c:y val="6.6377552836145784E-2"/>
          <c:w val="0.83691021299546664"/>
          <c:h val="0.79779505306649046"/>
        </c:manualLayout>
      </c:layout>
      <c:scatterChart>
        <c:scatterStyle val="smoothMarker"/>
        <c:varyColors val="0"/>
        <c:ser>
          <c:idx val="1"/>
          <c:order val="0"/>
          <c:tx>
            <c:v>Sample</c:v>
          </c:tx>
          <c:spPr>
            <a:ln>
              <a:noFill/>
            </a:ln>
          </c:spPr>
          <c:marker>
            <c:symbol val="square"/>
            <c:size val="1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'^CV2017_01_10'!$D$29:$D$78</c:f>
              <c:numCache>
                <c:formatCode>[$-409]m/d/yy\ hh:mm\ </c:formatCode>
                <c:ptCount val="50"/>
                <c:pt idx="0">
                  <c:v>42745.414583333331</c:v>
                </c:pt>
                <c:pt idx="1">
                  <c:v>42745.421527777777</c:v>
                </c:pt>
                <c:pt idx="2">
                  <c:v>42745.427083333336</c:v>
                </c:pt>
                <c:pt idx="3">
                  <c:v>42745.442361111112</c:v>
                </c:pt>
                <c:pt idx="4">
                  <c:v>42745.449305555558</c:v>
                </c:pt>
                <c:pt idx="5">
                  <c:v>42745.455555555556</c:v>
                </c:pt>
                <c:pt idx="6">
                  <c:v>42745.46597222222</c:v>
                </c:pt>
                <c:pt idx="7">
                  <c:v>42745.47152777778</c:v>
                </c:pt>
                <c:pt idx="8">
                  <c:v>42745.477777777778</c:v>
                </c:pt>
                <c:pt idx="9">
                  <c:v>42745.491666666669</c:v>
                </c:pt>
                <c:pt idx="10">
                  <c:v>42745.497916666667</c:v>
                </c:pt>
                <c:pt idx="11">
                  <c:v>42745.504166666666</c:v>
                </c:pt>
                <c:pt idx="12">
                  <c:v>42745.51666666667</c:v>
                </c:pt>
                <c:pt idx="13">
                  <c:v>42745.522222222222</c:v>
                </c:pt>
                <c:pt idx="14">
                  <c:v>42745.526388888888</c:v>
                </c:pt>
                <c:pt idx="15">
                  <c:v>42745.53402777778</c:v>
                </c:pt>
                <c:pt idx="16">
                  <c:v>42745.540277777778</c:v>
                </c:pt>
                <c:pt idx="17">
                  <c:v>42745.544444444444</c:v>
                </c:pt>
                <c:pt idx="18">
                  <c:v>42745.558333333334</c:v>
                </c:pt>
                <c:pt idx="19">
                  <c:v>42745.563194444447</c:v>
                </c:pt>
                <c:pt idx="20">
                  <c:v>42745.567361111112</c:v>
                </c:pt>
                <c:pt idx="21">
                  <c:v>42745.574999999997</c:v>
                </c:pt>
                <c:pt idx="22">
                  <c:v>42745.582638888889</c:v>
                </c:pt>
                <c:pt idx="23">
                  <c:v>42745.586805555555</c:v>
                </c:pt>
                <c:pt idx="24">
                  <c:v>42745.595138888886</c:v>
                </c:pt>
                <c:pt idx="25">
                  <c:v>42745.599999999999</c:v>
                </c:pt>
                <c:pt idx="26">
                  <c:v>42745.604166666664</c:v>
                </c:pt>
                <c:pt idx="27">
                  <c:v>42745.614583333336</c:v>
                </c:pt>
                <c:pt idx="28">
                  <c:v>42745.620138888888</c:v>
                </c:pt>
                <c:pt idx="29">
                  <c:v>42745.625</c:v>
                </c:pt>
              </c:numCache>
            </c:numRef>
          </c:xVal>
          <c:yVal>
            <c:numRef>
              <c:f>'^CV2017_01_10'!$J$29:$J$78</c:f>
              <c:numCache>
                <c:formatCode>General</c:formatCode>
                <c:ptCount val="50"/>
                <c:pt idx="0">
                  <c:v>7.4</c:v>
                </c:pt>
                <c:pt idx="1">
                  <c:v>7.5</c:v>
                </c:pt>
                <c:pt idx="2">
                  <c:v>7.8</c:v>
                </c:pt>
                <c:pt idx="3">
                  <c:v>8.6999999999999993</c:v>
                </c:pt>
                <c:pt idx="4">
                  <c:v>9</c:v>
                </c:pt>
                <c:pt idx="5">
                  <c:v>9.1</c:v>
                </c:pt>
                <c:pt idx="6">
                  <c:v>9.5</c:v>
                </c:pt>
                <c:pt idx="7" formatCode="0.00">
                  <c:v>9.6</c:v>
                </c:pt>
                <c:pt idx="8">
                  <c:v>9.8000000000000007</c:v>
                </c:pt>
                <c:pt idx="9">
                  <c:v>11</c:v>
                </c:pt>
                <c:pt idx="10">
                  <c:v>11.1</c:v>
                </c:pt>
                <c:pt idx="11">
                  <c:v>11.2</c:v>
                </c:pt>
                <c:pt idx="12">
                  <c:v>11.7</c:v>
                </c:pt>
                <c:pt idx="13">
                  <c:v>11.9</c:v>
                </c:pt>
                <c:pt idx="14">
                  <c:v>12</c:v>
                </c:pt>
                <c:pt idx="15">
                  <c:v>12.3</c:v>
                </c:pt>
                <c:pt idx="16">
                  <c:v>12.4</c:v>
                </c:pt>
                <c:pt idx="17">
                  <c:v>12.5</c:v>
                </c:pt>
                <c:pt idx="18">
                  <c:v>12.7</c:v>
                </c:pt>
                <c:pt idx="19">
                  <c:v>12.7</c:v>
                </c:pt>
                <c:pt idx="20">
                  <c:v>12.6</c:v>
                </c:pt>
                <c:pt idx="21">
                  <c:v>12.5</c:v>
                </c:pt>
                <c:pt idx="22">
                  <c:v>12.5</c:v>
                </c:pt>
                <c:pt idx="23">
                  <c:v>12.5</c:v>
                </c:pt>
                <c:pt idx="24">
                  <c:v>12.4</c:v>
                </c:pt>
                <c:pt idx="25">
                  <c:v>12.4</c:v>
                </c:pt>
                <c:pt idx="26">
                  <c:v>12.3</c:v>
                </c:pt>
                <c:pt idx="27">
                  <c:v>12.1</c:v>
                </c:pt>
                <c:pt idx="28">
                  <c:v>12</c:v>
                </c:pt>
                <c:pt idx="29">
                  <c:v>11.9</c:v>
                </c:pt>
              </c:numCache>
            </c:numRef>
          </c:yVal>
          <c:smooth val="1"/>
        </c:ser>
        <c:ser>
          <c:idx val="0"/>
          <c:order val="1"/>
          <c:tx>
            <c:v>Tide</c:v>
          </c:tx>
          <c:spPr>
            <a:ln w="41275"/>
          </c:spPr>
          <c:marker>
            <c:symbol val="circle"/>
            <c:size val="7"/>
            <c:spPr>
              <a:ln w="6350">
                <a:solidFill>
                  <a:schemeClr val="tx1"/>
                </a:solidFill>
              </a:ln>
            </c:spPr>
          </c:marker>
          <c:xVal>
            <c:numRef>
              <c:f>'^CV2017_01_10'!$M$3:$M$9</c:f>
              <c:numCache>
                <c:formatCode>m/d/yyyy\ h:mm</c:formatCode>
                <c:ptCount val="7"/>
                <c:pt idx="0">
                  <c:v>42745.17291666667</c:v>
                </c:pt>
                <c:pt idx="1">
                  <c:v>42745.386111111111</c:v>
                </c:pt>
                <c:pt idx="2">
                  <c:v>42745.595833333333</c:v>
                </c:pt>
                <c:pt idx="3">
                  <c:v>42745.897916666669</c:v>
                </c:pt>
                <c:pt idx="4">
                  <c:v>42746.206944444442</c:v>
                </c:pt>
                <c:pt idx="5">
                  <c:v>42746.427083333336</c:v>
                </c:pt>
                <c:pt idx="6">
                  <c:v>42746.631249999999</c:v>
                </c:pt>
              </c:numCache>
            </c:numRef>
          </c:xVal>
          <c:yVal>
            <c:numRef>
              <c:f>'^CV2017_01_10'!$O$3:$O$9</c:f>
              <c:numCache>
                <c:formatCode>General</c:formatCode>
                <c:ptCount val="7"/>
                <c:pt idx="0">
                  <c:v>11.8</c:v>
                </c:pt>
                <c:pt idx="1">
                  <c:v>7.18</c:v>
                </c:pt>
                <c:pt idx="2">
                  <c:v>12.58</c:v>
                </c:pt>
                <c:pt idx="3">
                  <c:v>-2.29</c:v>
                </c:pt>
                <c:pt idx="4">
                  <c:v>12.58</c:v>
                </c:pt>
                <c:pt idx="5">
                  <c:v>7.09</c:v>
                </c:pt>
                <c:pt idx="6">
                  <c:v>12.45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40960"/>
        <c:axId val="44072320"/>
      </c:scatterChart>
      <c:valAx>
        <c:axId val="44040960"/>
        <c:scaling>
          <c:orientation val="minMax"/>
        </c:scaling>
        <c:delete val="0"/>
        <c:axPos val="b"/>
        <c:majorGridlines>
          <c:spPr>
            <a:ln w="12700">
              <a:solidFill>
                <a:schemeClr val="tx1"/>
              </a:solidFill>
            </a:ln>
          </c:spPr>
        </c:majorGridlines>
        <c:minorGridlines>
          <c:spPr>
            <a:ln w="12700"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2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Time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hh:mm\ 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2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4072320"/>
        <c:crossesAt val="-4"/>
        <c:crossBetween val="midCat"/>
      </c:valAx>
      <c:valAx>
        <c:axId val="440723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3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Height (ft)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2225"/>
        </c:spPr>
        <c:txPr>
          <a:bodyPr rot="0" vert="horz"/>
          <a:lstStyle/>
          <a:p>
            <a:pPr>
              <a:defRPr sz="2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4040960"/>
        <c:crosses val="autoZero"/>
        <c:crossBetween val="midCat"/>
      </c:valAx>
      <c:spPr>
        <a:ln w="222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01981683814071"/>
          <c:y val="4.8284625158831002E-2"/>
          <c:w val="0.23772627904716048"/>
          <c:h val="0.1016518424396442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220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278" l="0.70000000000000062" r="0.70000000000000062" t="0.75000000000000278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222250</xdr:colOff>
      <xdr:row>1</xdr:row>
      <xdr:rowOff>127001</xdr:rowOff>
    </xdr:from>
    <xdr:to>
      <xdr:col>9</xdr:col>
      <xdr:colOff>723900</xdr:colOff>
      <xdr:row>25</xdr:row>
      <xdr:rowOff>152401</xdr:rowOff>
    </xdr:to>
    <xdr:graphicFrame macro="">
      <xdr:nvGraphicFramePr>
        <xdr:cNvPr id="2" name="=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28</xdr:col>
      <xdr:colOff>349250</xdr:colOff>
      <xdr:row>24</xdr:row>
      <xdr:rowOff>206375</xdr:rowOff>
    </xdr:from>
    <xdr:to>
      <xdr:col>39</xdr:col>
      <xdr:colOff>539751</xdr:colOff>
      <xdr:row>56</xdr:row>
      <xdr:rowOff>254000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55498" r="3869" b="541"/>
        <a:stretch/>
      </xdr:blipFill>
      <xdr:spPr>
        <a:xfrm>
          <a:off x="36036250" y="7635875"/>
          <a:ext cx="10239376" cy="9699625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0.08244</cdr:x>
      <cdr:y>0.00024</cdr:y>
    </cdr:from>
    <cdr:to>
      <cdr:x>0.39934</cdr:x>
      <cdr:y>0.07027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10624" y="1701"/>
          <a:ext cx="3017090" cy="503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800" b="1"/>
            <a:t>Bremerton Tide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tidesandcurrents.noaa.gov/noaatidepredictions/NOAATidesFacade.jsp?Stationid=9445958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zoomScaleNormal="100" workbookViewId="0">
      <selection activeCell="J13" sqref="J13"/>
    </sheetView>
  </sheetViews>
  <sheetFormatPr defaultRowHeight="15"/>
  <cols>
    <col min="1" max="1" width="5.5703125" style="62" customWidth="1"/>
    <col min="2" max="2" width="11.5703125" style="62" bestFit="1" customWidth="1"/>
    <col min="3" max="3" width="48.28515625" style="62" bestFit="1" customWidth="1"/>
    <col min="4" max="4" width="14.140625" style="62" bestFit="1" customWidth="1"/>
    <col min="5" max="5" width="9.7109375" style="62" bestFit="1" customWidth="1"/>
    <col min="6" max="6" width="9.7109375" style="62" customWidth="1"/>
    <col min="7" max="7" width="8" style="62" customWidth="1"/>
    <col min="8" max="8" width="9.140625" style="61"/>
    <col min="9" max="16384" width="9.140625" style="62"/>
  </cols>
  <sheetData>
    <row r="1" spans="1:8">
      <c r="A1" s="147" t="s">
        <v>217</v>
      </c>
      <c r="B1" s="147"/>
      <c r="C1" s="147"/>
      <c r="D1" s="147"/>
      <c r="E1" s="147"/>
      <c r="F1" s="65"/>
      <c r="G1" s="60"/>
    </row>
    <row r="2" spans="1:8">
      <c r="A2" s="60"/>
      <c r="B2" s="60"/>
      <c r="C2" s="60"/>
      <c r="D2" s="60"/>
      <c r="E2" s="60"/>
      <c r="F2" s="60"/>
      <c r="G2" s="60"/>
    </row>
    <row r="3" spans="1:8">
      <c r="A3" s="60" t="s">
        <v>58</v>
      </c>
      <c r="B3" s="60"/>
      <c r="C3" s="60"/>
      <c r="D3" s="60"/>
      <c r="E3" s="60"/>
      <c r="F3" s="60"/>
      <c r="G3" s="60"/>
    </row>
    <row r="4" spans="1:8">
      <c r="A4" s="60"/>
      <c r="B4" s="63">
        <v>42745</v>
      </c>
      <c r="C4" s="60"/>
      <c r="D4" s="60"/>
      <c r="E4" s="60"/>
      <c r="F4" s="60"/>
      <c r="G4" s="60"/>
    </row>
    <row r="5" spans="1:8" ht="16.5">
      <c r="A5" s="60" t="s">
        <v>34</v>
      </c>
      <c r="B5" s="60" t="s">
        <v>59</v>
      </c>
      <c r="C5" s="64" t="s">
        <v>36</v>
      </c>
      <c r="D5" s="65" t="s">
        <v>212</v>
      </c>
      <c r="E5" s="65" t="s">
        <v>214</v>
      </c>
      <c r="F5" s="65" t="s">
        <v>60</v>
      </c>
      <c r="G5" s="65" t="s">
        <v>213</v>
      </c>
    </row>
    <row r="6" spans="1:8">
      <c r="A6" s="65">
        <v>1</v>
      </c>
      <c r="B6" s="60" t="s">
        <v>112</v>
      </c>
      <c r="C6" s="60" t="s">
        <v>113</v>
      </c>
      <c r="D6" s="60">
        <v>1</v>
      </c>
      <c r="E6" s="65">
        <v>1</v>
      </c>
      <c r="F6" s="65">
        <v>1</v>
      </c>
      <c r="G6" s="60">
        <v>1</v>
      </c>
    </row>
    <row r="7" spans="1:8">
      <c r="A7" s="65">
        <v>2</v>
      </c>
      <c r="B7" s="60" t="s">
        <v>110</v>
      </c>
      <c r="C7" s="60" t="s">
        <v>111</v>
      </c>
      <c r="D7" s="60">
        <v>1</v>
      </c>
      <c r="E7" s="65"/>
      <c r="F7" s="65"/>
      <c r="G7" s="60">
        <v>1</v>
      </c>
    </row>
    <row r="8" spans="1:8">
      <c r="A8" s="65">
        <v>3</v>
      </c>
      <c r="B8" s="60" t="s">
        <v>108</v>
      </c>
      <c r="C8" s="60" t="s">
        <v>109</v>
      </c>
      <c r="D8" s="60">
        <v>1</v>
      </c>
      <c r="E8" s="65">
        <v>1</v>
      </c>
      <c r="F8" s="65"/>
      <c r="G8" s="60">
        <v>1</v>
      </c>
    </row>
    <row r="9" spans="1:8">
      <c r="A9" s="65">
        <v>4</v>
      </c>
      <c r="B9" s="60" t="s">
        <v>100</v>
      </c>
      <c r="C9" s="60" t="s">
        <v>101</v>
      </c>
      <c r="D9" s="60">
        <v>1</v>
      </c>
      <c r="E9" s="65">
        <v>1</v>
      </c>
      <c r="F9" s="65">
        <v>1</v>
      </c>
      <c r="G9" s="60">
        <v>1</v>
      </c>
    </row>
    <row r="10" spans="1:8">
      <c r="A10" s="65">
        <v>5</v>
      </c>
      <c r="B10" s="60" t="s">
        <v>98</v>
      </c>
      <c r="C10" s="60" t="s">
        <v>99</v>
      </c>
      <c r="D10" s="60">
        <v>1</v>
      </c>
      <c r="E10" s="65">
        <v>1</v>
      </c>
      <c r="F10" s="65"/>
      <c r="G10" s="60">
        <v>1</v>
      </c>
    </row>
    <row r="11" spans="1:8">
      <c r="A11" s="65">
        <v>6</v>
      </c>
      <c r="B11" s="60" t="s">
        <v>96</v>
      </c>
      <c r="C11" s="60" t="s">
        <v>97</v>
      </c>
      <c r="D11" s="60">
        <v>1</v>
      </c>
      <c r="E11" s="65">
        <v>1</v>
      </c>
      <c r="F11" s="65"/>
      <c r="G11" s="60">
        <v>1</v>
      </c>
      <c r="H11" s="62"/>
    </row>
    <row r="12" spans="1:8">
      <c r="A12" s="65">
        <v>7</v>
      </c>
      <c r="B12" s="60" t="s">
        <v>148</v>
      </c>
      <c r="C12" s="60" t="s">
        <v>118</v>
      </c>
      <c r="D12" s="60">
        <v>1</v>
      </c>
      <c r="E12" s="65">
        <v>1</v>
      </c>
      <c r="F12" s="65">
        <v>1</v>
      </c>
      <c r="G12" s="60">
        <v>1</v>
      </c>
      <c r="H12" s="62"/>
    </row>
    <row r="13" spans="1:8">
      <c r="A13" s="65">
        <v>8</v>
      </c>
      <c r="B13" s="60" t="s">
        <v>116</v>
      </c>
      <c r="C13" s="60" t="s">
        <v>117</v>
      </c>
      <c r="D13" s="60">
        <v>1</v>
      </c>
      <c r="E13" s="65"/>
      <c r="F13" s="65"/>
      <c r="G13" s="60">
        <v>1</v>
      </c>
      <c r="H13" s="62"/>
    </row>
    <row r="14" spans="1:8">
      <c r="A14" s="65">
        <v>9</v>
      </c>
      <c r="B14" s="60" t="s">
        <v>114</v>
      </c>
      <c r="C14" s="60" t="s">
        <v>115</v>
      </c>
      <c r="D14" s="60">
        <v>1</v>
      </c>
      <c r="E14" s="65">
        <v>1</v>
      </c>
      <c r="F14" s="65"/>
      <c r="G14" s="60">
        <v>1</v>
      </c>
      <c r="H14" s="62"/>
    </row>
    <row r="15" spans="1:8">
      <c r="A15" s="65">
        <v>10</v>
      </c>
      <c r="B15" s="60" t="s">
        <v>106</v>
      </c>
      <c r="C15" s="60" t="s">
        <v>107</v>
      </c>
      <c r="D15" s="60">
        <v>1</v>
      </c>
      <c r="E15" s="65">
        <v>1</v>
      </c>
      <c r="F15" s="65">
        <v>1</v>
      </c>
      <c r="G15" s="60">
        <v>1</v>
      </c>
      <c r="H15" s="62"/>
    </row>
    <row r="16" spans="1:8">
      <c r="A16" s="65">
        <v>11</v>
      </c>
      <c r="B16" s="60" t="s">
        <v>104</v>
      </c>
      <c r="C16" s="60" t="s">
        <v>105</v>
      </c>
      <c r="D16" s="60">
        <v>1</v>
      </c>
      <c r="E16" s="65">
        <v>1</v>
      </c>
      <c r="F16" s="65"/>
      <c r="G16" s="60">
        <v>1</v>
      </c>
      <c r="H16" s="62"/>
    </row>
    <row r="17" spans="1:8">
      <c r="A17" s="65">
        <v>12</v>
      </c>
      <c r="B17" s="60" t="s">
        <v>102</v>
      </c>
      <c r="C17" s="60" t="s">
        <v>103</v>
      </c>
      <c r="D17" s="60">
        <v>1</v>
      </c>
      <c r="E17" s="65">
        <v>1</v>
      </c>
      <c r="F17" s="65"/>
      <c r="G17" s="60">
        <v>1</v>
      </c>
      <c r="H17" s="62"/>
    </row>
    <row r="18" spans="1:8">
      <c r="A18" s="65">
        <v>13</v>
      </c>
      <c r="B18" s="60" t="s">
        <v>82</v>
      </c>
      <c r="C18" s="60" t="s">
        <v>83</v>
      </c>
      <c r="D18" s="60">
        <v>1</v>
      </c>
      <c r="E18" s="65">
        <v>1</v>
      </c>
      <c r="F18" s="65">
        <v>1</v>
      </c>
      <c r="G18" s="60">
        <v>1</v>
      </c>
      <c r="H18" s="62"/>
    </row>
    <row r="19" spans="1:8">
      <c r="A19" s="65">
        <v>14</v>
      </c>
      <c r="B19" s="60" t="s">
        <v>80</v>
      </c>
      <c r="C19" s="60" t="s">
        <v>81</v>
      </c>
      <c r="D19" s="60">
        <v>1</v>
      </c>
      <c r="E19" s="65">
        <v>1</v>
      </c>
      <c r="F19" s="65"/>
      <c r="G19" s="60">
        <v>1</v>
      </c>
      <c r="H19" s="62"/>
    </row>
    <row r="20" spans="1:8">
      <c r="A20" s="65">
        <v>15</v>
      </c>
      <c r="B20" s="60" t="s">
        <v>78</v>
      </c>
      <c r="C20" s="60" t="s">
        <v>79</v>
      </c>
      <c r="D20" s="60">
        <v>1</v>
      </c>
      <c r="E20" s="65">
        <v>1</v>
      </c>
      <c r="F20" s="65"/>
      <c r="G20" s="60">
        <v>1</v>
      </c>
      <c r="H20" s="62"/>
    </row>
    <row r="21" spans="1:8">
      <c r="A21" s="65">
        <v>16</v>
      </c>
      <c r="B21" s="60" t="s">
        <v>76</v>
      </c>
      <c r="C21" s="60" t="s">
        <v>77</v>
      </c>
      <c r="D21" s="60">
        <v>1</v>
      </c>
      <c r="E21" s="65">
        <v>1</v>
      </c>
      <c r="F21" s="65">
        <v>1</v>
      </c>
      <c r="G21" s="60">
        <v>1</v>
      </c>
      <c r="H21" s="62"/>
    </row>
    <row r="22" spans="1:8">
      <c r="A22" s="65">
        <v>17</v>
      </c>
      <c r="B22" s="60" t="s">
        <v>74</v>
      </c>
      <c r="C22" s="60" t="s">
        <v>75</v>
      </c>
      <c r="D22" s="60">
        <v>1</v>
      </c>
      <c r="E22" s="65">
        <v>1</v>
      </c>
      <c r="F22" s="65"/>
      <c r="G22" s="60">
        <v>1</v>
      </c>
      <c r="H22" s="62"/>
    </row>
    <row r="23" spans="1:8">
      <c r="A23" s="65">
        <v>18</v>
      </c>
      <c r="B23" s="60" t="s">
        <v>72</v>
      </c>
      <c r="C23" s="60" t="s">
        <v>73</v>
      </c>
      <c r="D23" s="60">
        <v>1</v>
      </c>
      <c r="E23" s="65">
        <v>1</v>
      </c>
      <c r="F23" s="65"/>
      <c r="G23" s="60">
        <v>1</v>
      </c>
      <c r="H23" s="62"/>
    </row>
    <row r="24" spans="1:8">
      <c r="A24" s="65">
        <v>19</v>
      </c>
      <c r="B24" s="60" t="s">
        <v>70</v>
      </c>
      <c r="C24" s="60" t="s">
        <v>71</v>
      </c>
      <c r="D24" s="60">
        <v>1</v>
      </c>
      <c r="E24" s="65">
        <v>1</v>
      </c>
      <c r="F24" s="65">
        <v>1</v>
      </c>
      <c r="G24" s="60">
        <v>1</v>
      </c>
      <c r="H24" s="62"/>
    </row>
    <row r="25" spans="1:8">
      <c r="A25" s="65">
        <v>20</v>
      </c>
      <c r="B25" s="60" t="s">
        <v>68</v>
      </c>
      <c r="C25" s="60" t="s">
        <v>69</v>
      </c>
      <c r="D25" s="60">
        <v>1</v>
      </c>
      <c r="E25" s="65">
        <v>1</v>
      </c>
      <c r="F25" s="65"/>
      <c r="G25" s="60">
        <v>1</v>
      </c>
      <c r="H25" s="62"/>
    </row>
    <row r="26" spans="1:8">
      <c r="A26" s="65">
        <v>21</v>
      </c>
      <c r="B26" s="60" t="s">
        <v>66</v>
      </c>
      <c r="C26" s="60" t="s">
        <v>67</v>
      </c>
      <c r="D26" s="60">
        <v>1</v>
      </c>
      <c r="E26" s="65">
        <v>1</v>
      </c>
      <c r="F26" s="65"/>
      <c r="G26" s="60">
        <v>1</v>
      </c>
      <c r="H26" s="62"/>
    </row>
    <row r="27" spans="1:8">
      <c r="A27" s="65">
        <v>22</v>
      </c>
      <c r="B27" s="60" t="s">
        <v>64</v>
      </c>
      <c r="C27" s="60" t="s">
        <v>65</v>
      </c>
      <c r="D27" s="60">
        <v>1</v>
      </c>
      <c r="E27" s="65">
        <v>1</v>
      </c>
      <c r="F27" s="65">
        <v>1</v>
      </c>
      <c r="G27" s="60">
        <v>1</v>
      </c>
      <c r="H27" s="62"/>
    </row>
    <row r="28" spans="1:8">
      <c r="A28" s="65">
        <v>23</v>
      </c>
      <c r="B28" s="60" t="s">
        <v>186</v>
      </c>
      <c r="C28" s="60" t="s">
        <v>63</v>
      </c>
      <c r="D28" s="60">
        <v>1</v>
      </c>
      <c r="E28" s="65">
        <v>1</v>
      </c>
      <c r="F28" s="65"/>
      <c r="G28" s="60">
        <v>1</v>
      </c>
      <c r="H28" s="62"/>
    </row>
    <row r="29" spans="1:8">
      <c r="A29" s="65">
        <v>24</v>
      </c>
      <c r="B29" s="60" t="s">
        <v>61</v>
      </c>
      <c r="C29" s="60" t="s">
        <v>62</v>
      </c>
      <c r="D29" s="60">
        <v>1</v>
      </c>
      <c r="E29" s="65">
        <v>1</v>
      </c>
      <c r="F29" s="65"/>
      <c r="G29" s="60">
        <v>1</v>
      </c>
      <c r="H29" s="62"/>
    </row>
    <row r="30" spans="1:8">
      <c r="A30" s="65">
        <v>25</v>
      </c>
      <c r="B30" s="60" t="s">
        <v>94</v>
      </c>
      <c r="C30" s="60" t="s">
        <v>95</v>
      </c>
      <c r="D30" s="60">
        <v>1</v>
      </c>
      <c r="E30" s="65">
        <v>1</v>
      </c>
      <c r="F30" s="65">
        <v>1</v>
      </c>
      <c r="G30" s="60">
        <v>1</v>
      </c>
      <c r="H30" s="62"/>
    </row>
    <row r="31" spans="1:8">
      <c r="A31" s="65">
        <v>26</v>
      </c>
      <c r="B31" s="60" t="s">
        <v>92</v>
      </c>
      <c r="C31" s="60" t="s">
        <v>93</v>
      </c>
      <c r="D31" s="60">
        <v>1</v>
      </c>
      <c r="E31" s="65">
        <v>1</v>
      </c>
      <c r="F31" s="65"/>
      <c r="G31" s="60">
        <v>1</v>
      </c>
      <c r="H31" s="62"/>
    </row>
    <row r="32" spans="1:8">
      <c r="A32" s="65">
        <v>27</v>
      </c>
      <c r="B32" s="60" t="s">
        <v>90</v>
      </c>
      <c r="C32" s="60" t="s">
        <v>91</v>
      </c>
      <c r="D32" s="60">
        <v>1</v>
      </c>
      <c r="E32" s="65">
        <v>1</v>
      </c>
      <c r="F32" s="65"/>
      <c r="G32" s="60">
        <v>1</v>
      </c>
      <c r="H32" s="62"/>
    </row>
    <row r="33" spans="1:8">
      <c r="A33" s="65">
        <v>28</v>
      </c>
      <c r="B33" s="60" t="s">
        <v>88</v>
      </c>
      <c r="C33" s="60" t="s">
        <v>89</v>
      </c>
      <c r="D33" s="60">
        <v>1</v>
      </c>
      <c r="E33" s="65">
        <v>1</v>
      </c>
      <c r="F33" s="65">
        <v>1</v>
      </c>
      <c r="G33" s="60">
        <v>1</v>
      </c>
      <c r="H33" s="62"/>
    </row>
    <row r="34" spans="1:8">
      <c r="A34" s="65">
        <v>29</v>
      </c>
      <c r="B34" s="60" t="s">
        <v>86</v>
      </c>
      <c r="C34" s="60" t="s">
        <v>87</v>
      </c>
      <c r="D34" s="60">
        <v>1</v>
      </c>
      <c r="E34" s="65">
        <v>1</v>
      </c>
      <c r="F34" s="65"/>
      <c r="G34" s="60"/>
      <c r="H34" s="62"/>
    </row>
    <row r="35" spans="1:8">
      <c r="A35" s="65">
        <v>30</v>
      </c>
      <c r="B35" s="60" t="s">
        <v>84</v>
      </c>
      <c r="C35" s="60" t="s">
        <v>85</v>
      </c>
      <c r="D35" s="60">
        <v>1</v>
      </c>
      <c r="E35" s="65">
        <v>1</v>
      </c>
      <c r="F35" s="65"/>
      <c r="G35" s="60">
        <v>1</v>
      </c>
      <c r="H35" s="62"/>
    </row>
    <row r="36" spans="1:8">
      <c r="A36" s="65"/>
      <c r="B36" s="60"/>
      <c r="C36" s="60"/>
      <c r="D36" s="60"/>
      <c r="E36" s="65"/>
      <c r="F36" s="65"/>
      <c r="G36" s="60"/>
      <c r="H36" s="62"/>
    </row>
    <row r="37" spans="1:8">
      <c r="A37" s="65"/>
      <c r="B37" s="60"/>
      <c r="C37" s="60"/>
      <c r="D37" s="60"/>
      <c r="E37" s="65"/>
      <c r="F37" s="65"/>
      <c r="G37" s="60"/>
      <c r="H37" s="62"/>
    </row>
    <row r="38" spans="1:8">
      <c r="A38" s="60"/>
      <c r="B38" s="60"/>
      <c r="C38" s="60"/>
      <c r="D38" s="60"/>
      <c r="E38" s="60"/>
      <c r="F38" s="60"/>
      <c r="G38" s="60"/>
      <c r="H38" s="62"/>
    </row>
    <row r="39" spans="1:8">
      <c r="A39" s="60"/>
      <c r="B39" s="60"/>
      <c r="C39" s="60"/>
      <c r="D39" s="60"/>
      <c r="E39" s="60"/>
      <c r="F39" s="60"/>
      <c r="G39" s="60"/>
      <c r="H39" s="62"/>
    </row>
    <row r="40" spans="1:8">
      <c r="A40" s="60"/>
      <c r="B40" s="60"/>
      <c r="C40" s="60"/>
      <c r="D40" s="60"/>
      <c r="E40" s="60"/>
      <c r="F40" s="60"/>
      <c r="G40" s="60"/>
      <c r="H40" s="62"/>
    </row>
    <row r="41" spans="1:8">
      <c r="A41" s="60"/>
      <c r="B41" s="60"/>
      <c r="C41" s="60"/>
      <c r="D41" s="60"/>
      <c r="E41" s="60"/>
      <c r="F41" s="60"/>
      <c r="G41" s="60"/>
      <c r="H41" s="62"/>
    </row>
    <row r="42" spans="1:8">
      <c r="A42" s="60"/>
      <c r="B42" s="60"/>
      <c r="C42" s="60"/>
      <c r="D42" s="60"/>
      <c r="E42" s="60"/>
      <c r="F42" s="60"/>
      <c r="G42" s="60"/>
      <c r="H42" s="62"/>
    </row>
    <row r="43" spans="1:8">
      <c r="D43" s="62">
        <f>SUM(D6:D42)</f>
        <v>30</v>
      </c>
      <c r="E43" s="62">
        <f t="shared" ref="E43:G43" si="0">SUM(E6:E42)</f>
        <v>28</v>
      </c>
      <c r="F43" s="62">
        <f t="shared" si="0"/>
        <v>10</v>
      </c>
      <c r="G43" s="62">
        <f t="shared" si="0"/>
        <v>29</v>
      </c>
      <c r="H43" s="62"/>
    </row>
    <row r="44" spans="1:8">
      <c r="H44" s="62"/>
    </row>
    <row r="45" spans="1:8">
      <c r="H45" s="62"/>
    </row>
    <row r="46" spans="1:8">
      <c r="H46" s="62"/>
    </row>
    <row r="47" spans="1:8">
      <c r="H47" s="62"/>
    </row>
    <row r="48" spans="1:8">
      <c r="H48" s="62"/>
    </row>
    <row r="49" spans="8:8">
      <c r="H49" s="62"/>
    </row>
    <row r="50" spans="8:8">
      <c r="H50" s="62"/>
    </row>
    <row r="51" spans="8:8">
      <c r="H51" s="62"/>
    </row>
    <row r="52" spans="8:8">
      <c r="H52" s="62"/>
    </row>
    <row r="53" spans="8:8">
      <c r="H53" s="62"/>
    </row>
    <row r="54" spans="8:8">
      <c r="H54" s="62"/>
    </row>
  </sheetData>
  <sortState ref="A6:G37">
    <sortCondition ref="A6:A37"/>
  </sortState>
  <mergeCells count="1">
    <mergeCell ref="A1:E1"/>
  </mergeCells>
  <printOptions gridLines="1"/>
  <pageMargins left="0.75" right="0.75" top="1" bottom="1" header="0.5" footer="0.5"/>
  <pageSetup scale="95" orientation="portrait" r:id="rId1"/>
  <headerFooter alignWithMargins="0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8"/>
  <sheetViews>
    <sheetView tabSelected="1" topLeftCell="Z32" zoomScale="90" zoomScaleNormal="90" workbookViewId="0">
      <selection activeCell="K30" sqref="K30"/>
    </sheetView>
  </sheetViews>
  <sheetFormatPr defaultRowHeight="24" customHeight="1"/>
  <cols>
    <col min="1" max="1" width="17.42578125" style="2" customWidth="1"/>
    <col min="2" max="2" width="25.7109375" style="2" customWidth="1"/>
    <col min="3" max="3" width="19.7109375" style="2" customWidth="1"/>
    <col min="4" max="4" width="25.7109375" style="2" customWidth="1"/>
    <col min="5" max="5" width="72.5703125" style="2" customWidth="1"/>
    <col min="6" max="7" width="10.7109375" style="2" customWidth="1"/>
    <col min="8" max="8" width="17.28515625" style="2" customWidth="1"/>
    <col min="9" max="9" width="23.42578125" style="2" customWidth="1"/>
    <col min="10" max="12" width="18.42578125" style="2" customWidth="1"/>
    <col min="13" max="13" width="22.42578125" style="2" bestFit="1" customWidth="1"/>
    <col min="14" max="16" width="18.42578125" style="2" customWidth="1"/>
    <col min="17" max="17" width="14.42578125" style="2" customWidth="1"/>
    <col min="18" max="18" width="12.85546875" style="2" customWidth="1"/>
    <col min="19" max="19" width="16" style="2" customWidth="1"/>
    <col min="20" max="20" width="9.140625" style="2" customWidth="1"/>
    <col min="21" max="21" width="9.5703125" style="2" bestFit="1" customWidth="1"/>
    <col min="22" max="22" width="24.140625" style="2" customWidth="1"/>
    <col min="23" max="23" width="23.28515625" style="2" bestFit="1" customWidth="1"/>
    <col min="24" max="24" width="21.85546875" style="2" bestFit="1" customWidth="1"/>
    <col min="25" max="25" width="9.140625" style="2" customWidth="1"/>
    <col min="26" max="26" width="21.28515625" style="2" customWidth="1"/>
    <col min="27" max="28" width="9.140625" style="2" customWidth="1"/>
    <col min="29" max="29" width="23.42578125" style="2" customWidth="1"/>
    <col min="30" max="30" width="18.7109375" style="3" customWidth="1"/>
    <col min="31" max="31" width="18.7109375" style="2" customWidth="1"/>
    <col min="32" max="33" width="9.140625" style="2"/>
    <col min="34" max="34" width="20" style="2" customWidth="1"/>
    <col min="35" max="35" width="15.42578125" style="2" customWidth="1"/>
    <col min="36" max="261" width="9.140625" style="2"/>
    <col min="262" max="262" width="20.85546875" style="2" bestFit="1" customWidth="1"/>
    <col min="263" max="263" width="28.85546875" style="2" customWidth="1"/>
    <col min="264" max="264" width="19.7109375" style="2" customWidth="1"/>
    <col min="265" max="265" width="18.42578125" style="2" customWidth="1"/>
    <col min="266" max="266" width="14.42578125" style="2" customWidth="1"/>
    <col min="267" max="267" width="12.85546875" style="2" customWidth="1"/>
    <col min="268" max="268" width="16" style="2" customWidth="1"/>
    <col min="269" max="269" width="9.140625" style="2" customWidth="1"/>
    <col min="270" max="270" width="9.5703125" style="2" bestFit="1" customWidth="1"/>
    <col min="271" max="271" width="21.28515625" style="2" customWidth="1"/>
    <col min="272" max="272" width="23.28515625" style="2" bestFit="1" customWidth="1"/>
    <col min="273" max="273" width="21.85546875" style="2" bestFit="1" customWidth="1"/>
    <col min="274" max="274" width="9.140625" style="2" customWidth="1"/>
    <col min="275" max="275" width="21.28515625" style="2" customWidth="1"/>
    <col min="276" max="283" width="9.140625" style="2" customWidth="1"/>
    <col min="284" max="284" width="44" style="2" customWidth="1"/>
    <col min="285" max="285" width="23.42578125" style="2" customWidth="1"/>
    <col min="286" max="287" width="18.7109375" style="2" customWidth="1"/>
    <col min="288" max="289" width="9.140625" style="2"/>
    <col min="290" max="290" width="20" style="2" customWidth="1"/>
    <col min="291" max="291" width="15.42578125" style="2" customWidth="1"/>
    <col min="292" max="517" width="9.140625" style="2"/>
    <col min="518" max="518" width="20.85546875" style="2" bestFit="1" customWidth="1"/>
    <col min="519" max="519" width="28.85546875" style="2" customWidth="1"/>
    <col min="520" max="520" width="19.7109375" style="2" customWidth="1"/>
    <col min="521" max="521" width="18.42578125" style="2" customWidth="1"/>
    <col min="522" max="522" width="14.42578125" style="2" customWidth="1"/>
    <col min="523" max="523" width="12.85546875" style="2" customWidth="1"/>
    <col min="524" max="524" width="16" style="2" customWidth="1"/>
    <col min="525" max="525" width="9.140625" style="2" customWidth="1"/>
    <col min="526" max="526" width="9.5703125" style="2" bestFit="1" customWidth="1"/>
    <col min="527" max="527" width="21.28515625" style="2" customWidth="1"/>
    <col min="528" max="528" width="23.28515625" style="2" bestFit="1" customWidth="1"/>
    <col min="529" max="529" width="21.85546875" style="2" bestFit="1" customWidth="1"/>
    <col min="530" max="530" width="9.140625" style="2" customWidth="1"/>
    <col min="531" max="531" width="21.28515625" style="2" customWidth="1"/>
    <col min="532" max="539" width="9.140625" style="2" customWidth="1"/>
    <col min="540" max="540" width="44" style="2" customWidth="1"/>
    <col min="541" max="541" width="23.42578125" style="2" customWidth="1"/>
    <col min="542" max="543" width="18.7109375" style="2" customWidth="1"/>
    <col min="544" max="545" width="9.140625" style="2"/>
    <col min="546" max="546" width="20" style="2" customWidth="1"/>
    <col min="547" max="547" width="15.42578125" style="2" customWidth="1"/>
    <col min="548" max="773" width="9.140625" style="2"/>
    <col min="774" max="774" width="20.85546875" style="2" bestFit="1" customWidth="1"/>
    <col min="775" max="775" width="28.85546875" style="2" customWidth="1"/>
    <col min="776" max="776" width="19.7109375" style="2" customWidth="1"/>
    <col min="777" max="777" width="18.42578125" style="2" customWidth="1"/>
    <col min="778" max="778" width="14.42578125" style="2" customWidth="1"/>
    <col min="779" max="779" width="12.85546875" style="2" customWidth="1"/>
    <col min="780" max="780" width="16" style="2" customWidth="1"/>
    <col min="781" max="781" width="9.140625" style="2" customWidth="1"/>
    <col min="782" max="782" width="9.5703125" style="2" bestFit="1" customWidth="1"/>
    <col min="783" max="783" width="21.28515625" style="2" customWidth="1"/>
    <col min="784" max="784" width="23.28515625" style="2" bestFit="1" customWidth="1"/>
    <col min="785" max="785" width="21.85546875" style="2" bestFit="1" customWidth="1"/>
    <col min="786" max="786" width="9.140625" style="2" customWidth="1"/>
    <col min="787" max="787" width="21.28515625" style="2" customWidth="1"/>
    <col min="788" max="795" width="9.140625" style="2" customWidth="1"/>
    <col min="796" max="796" width="44" style="2" customWidth="1"/>
    <col min="797" max="797" width="23.42578125" style="2" customWidth="1"/>
    <col min="798" max="799" width="18.7109375" style="2" customWidth="1"/>
    <col min="800" max="801" width="9.140625" style="2"/>
    <col min="802" max="802" width="20" style="2" customWidth="1"/>
    <col min="803" max="803" width="15.42578125" style="2" customWidth="1"/>
    <col min="804" max="1029" width="9.140625" style="2"/>
    <col min="1030" max="1030" width="20.85546875" style="2" bestFit="1" customWidth="1"/>
    <col min="1031" max="1031" width="28.85546875" style="2" customWidth="1"/>
    <col min="1032" max="1032" width="19.7109375" style="2" customWidth="1"/>
    <col min="1033" max="1033" width="18.42578125" style="2" customWidth="1"/>
    <col min="1034" max="1034" width="14.42578125" style="2" customWidth="1"/>
    <col min="1035" max="1035" width="12.85546875" style="2" customWidth="1"/>
    <col min="1036" max="1036" width="16" style="2" customWidth="1"/>
    <col min="1037" max="1037" width="9.140625" style="2" customWidth="1"/>
    <col min="1038" max="1038" width="9.5703125" style="2" bestFit="1" customWidth="1"/>
    <col min="1039" max="1039" width="21.28515625" style="2" customWidth="1"/>
    <col min="1040" max="1040" width="23.28515625" style="2" bestFit="1" customWidth="1"/>
    <col min="1041" max="1041" width="21.85546875" style="2" bestFit="1" customWidth="1"/>
    <col min="1042" max="1042" width="9.140625" style="2" customWidth="1"/>
    <col min="1043" max="1043" width="21.28515625" style="2" customWidth="1"/>
    <col min="1044" max="1051" width="9.140625" style="2" customWidth="1"/>
    <col min="1052" max="1052" width="44" style="2" customWidth="1"/>
    <col min="1053" max="1053" width="23.42578125" style="2" customWidth="1"/>
    <col min="1054" max="1055" width="18.7109375" style="2" customWidth="1"/>
    <col min="1056" max="1057" width="9.140625" style="2"/>
    <col min="1058" max="1058" width="20" style="2" customWidth="1"/>
    <col min="1059" max="1059" width="15.42578125" style="2" customWidth="1"/>
    <col min="1060" max="1285" width="9.140625" style="2"/>
    <col min="1286" max="1286" width="20.85546875" style="2" bestFit="1" customWidth="1"/>
    <col min="1287" max="1287" width="28.85546875" style="2" customWidth="1"/>
    <col min="1288" max="1288" width="19.7109375" style="2" customWidth="1"/>
    <col min="1289" max="1289" width="18.42578125" style="2" customWidth="1"/>
    <col min="1290" max="1290" width="14.42578125" style="2" customWidth="1"/>
    <col min="1291" max="1291" width="12.85546875" style="2" customWidth="1"/>
    <col min="1292" max="1292" width="16" style="2" customWidth="1"/>
    <col min="1293" max="1293" width="9.140625" style="2" customWidth="1"/>
    <col min="1294" max="1294" width="9.5703125" style="2" bestFit="1" customWidth="1"/>
    <col min="1295" max="1295" width="21.28515625" style="2" customWidth="1"/>
    <col min="1296" max="1296" width="23.28515625" style="2" bestFit="1" customWidth="1"/>
    <col min="1297" max="1297" width="21.85546875" style="2" bestFit="1" customWidth="1"/>
    <col min="1298" max="1298" width="9.140625" style="2" customWidth="1"/>
    <col min="1299" max="1299" width="21.28515625" style="2" customWidth="1"/>
    <col min="1300" max="1307" width="9.140625" style="2" customWidth="1"/>
    <col min="1308" max="1308" width="44" style="2" customWidth="1"/>
    <col min="1309" max="1309" width="23.42578125" style="2" customWidth="1"/>
    <col min="1310" max="1311" width="18.7109375" style="2" customWidth="1"/>
    <col min="1312" max="1313" width="9.140625" style="2"/>
    <col min="1314" max="1314" width="20" style="2" customWidth="1"/>
    <col min="1315" max="1315" width="15.42578125" style="2" customWidth="1"/>
    <col min="1316" max="1541" width="9.140625" style="2"/>
    <col min="1542" max="1542" width="20.85546875" style="2" bestFit="1" customWidth="1"/>
    <col min="1543" max="1543" width="28.85546875" style="2" customWidth="1"/>
    <col min="1544" max="1544" width="19.7109375" style="2" customWidth="1"/>
    <col min="1545" max="1545" width="18.42578125" style="2" customWidth="1"/>
    <col min="1546" max="1546" width="14.42578125" style="2" customWidth="1"/>
    <col min="1547" max="1547" width="12.85546875" style="2" customWidth="1"/>
    <col min="1548" max="1548" width="16" style="2" customWidth="1"/>
    <col min="1549" max="1549" width="9.140625" style="2" customWidth="1"/>
    <col min="1550" max="1550" width="9.5703125" style="2" bestFit="1" customWidth="1"/>
    <col min="1551" max="1551" width="21.28515625" style="2" customWidth="1"/>
    <col min="1552" max="1552" width="23.28515625" style="2" bestFit="1" customWidth="1"/>
    <col min="1553" max="1553" width="21.85546875" style="2" bestFit="1" customWidth="1"/>
    <col min="1554" max="1554" width="9.140625" style="2" customWidth="1"/>
    <col min="1555" max="1555" width="21.28515625" style="2" customWidth="1"/>
    <col min="1556" max="1563" width="9.140625" style="2" customWidth="1"/>
    <col min="1564" max="1564" width="44" style="2" customWidth="1"/>
    <col min="1565" max="1565" width="23.42578125" style="2" customWidth="1"/>
    <col min="1566" max="1567" width="18.7109375" style="2" customWidth="1"/>
    <col min="1568" max="1569" width="9.140625" style="2"/>
    <col min="1570" max="1570" width="20" style="2" customWidth="1"/>
    <col min="1571" max="1571" width="15.42578125" style="2" customWidth="1"/>
    <col min="1572" max="1797" width="9.140625" style="2"/>
    <col min="1798" max="1798" width="20.85546875" style="2" bestFit="1" customWidth="1"/>
    <col min="1799" max="1799" width="28.85546875" style="2" customWidth="1"/>
    <col min="1800" max="1800" width="19.7109375" style="2" customWidth="1"/>
    <col min="1801" max="1801" width="18.42578125" style="2" customWidth="1"/>
    <col min="1802" max="1802" width="14.42578125" style="2" customWidth="1"/>
    <col min="1803" max="1803" width="12.85546875" style="2" customWidth="1"/>
    <col min="1804" max="1804" width="16" style="2" customWidth="1"/>
    <col min="1805" max="1805" width="9.140625" style="2" customWidth="1"/>
    <col min="1806" max="1806" width="9.5703125" style="2" bestFit="1" customWidth="1"/>
    <col min="1807" max="1807" width="21.28515625" style="2" customWidth="1"/>
    <col min="1808" max="1808" width="23.28515625" style="2" bestFit="1" customWidth="1"/>
    <col min="1809" max="1809" width="21.85546875" style="2" bestFit="1" customWidth="1"/>
    <col min="1810" max="1810" width="9.140625" style="2" customWidth="1"/>
    <col min="1811" max="1811" width="21.28515625" style="2" customWidth="1"/>
    <col min="1812" max="1819" width="9.140625" style="2" customWidth="1"/>
    <col min="1820" max="1820" width="44" style="2" customWidth="1"/>
    <col min="1821" max="1821" width="23.42578125" style="2" customWidth="1"/>
    <col min="1822" max="1823" width="18.7109375" style="2" customWidth="1"/>
    <col min="1824" max="1825" width="9.140625" style="2"/>
    <col min="1826" max="1826" width="20" style="2" customWidth="1"/>
    <col min="1827" max="1827" width="15.42578125" style="2" customWidth="1"/>
    <col min="1828" max="2053" width="9.140625" style="2"/>
    <col min="2054" max="2054" width="20.85546875" style="2" bestFit="1" customWidth="1"/>
    <col min="2055" max="2055" width="28.85546875" style="2" customWidth="1"/>
    <col min="2056" max="2056" width="19.7109375" style="2" customWidth="1"/>
    <col min="2057" max="2057" width="18.42578125" style="2" customWidth="1"/>
    <col min="2058" max="2058" width="14.42578125" style="2" customWidth="1"/>
    <col min="2059" max="2059" width="12.85546875" style="2" customWidth="1"/>
    <col min="2060" max="2060" width="16" style="2" customWidth="1"/>
    <col min="2061" max="2061" width="9.140625" style="2" customWidth="1"/>
    <col min="2062" max="2062" width="9.5703125" style="2" bestFit="1" customWidth="1"/>
    <col min="2063" max="2063" width="21.28515625" style="2" customWidth="1"/>
    <col min="2064" max="2064" width="23.28515625" style="2" bestFit="1" customWidth="1"/>
    <col min="2065" max="2065" width="21.85546875" style="2" bestFit="1" customWidth="1"/>
    <col min="2066" max="2066" width="9.140625" style="2" customWidth="1"/>
    <col min="2067" max="2067" width="21.28515625" style="2" customWidth="1"/>
    <col min="2068" max="2075" width="9.140625" style="2" customWidth="1"/>
    <col min="2076" max="2076" width="44" style="2" customWidth="1"/>
    <col min="2077" max="2077" width="23.42578125" style="2" customWidth="1"/>
    <col min="2078" max="2079" width="18.7109375" style="2" customWidth="1"/>
    <col min="2080" max="2081" width="9.140625" style="2"/>
    <col min="2082" max="2082" width="20" style="2" customWidth="1"/>
    <col min="2083" max="2083" width="15.42578125" style="2" customWidth="1"/>
    <col min="2084" max="2309" width="9.140625" style="2"/>
    <col min="2310" max="2310" width="20.85546875" style="2" bestFit="1" customWidth="1"/>
    <col min="2311" max="2311" width="28.85546875" style="2" customWidth="1"/>
    <col min="2312" max="2312" width="19.7109375" style="2" customWidth="1"/>
    <col min="2313" max="2313" width="18.42578125" style="2" customWidth="1"/>
    <col min="2314" max="2314" width="14.42578125" style="2" customWidth="1"/>
    <col min="2315" max="2315" width="12.85546875" style="2" customWidth="1"/>
    <col min="2316" max="2316" width="16" style="2" customWidth="1"/>
    <col min="2317" max="2317" width="9.140625" style="2" customWidth="1"/>
    <col min="2318" max="2318" width="9.5703125" style="2" bestFit="1" customWidth="1"/>
    <col min="2319" max="2319" width="21.28515625" style="2" customWidth="1"/>
    <col min="2320" max="2320" width="23.28515625" style="2" bestFit="1" customWidth="1"/>
    <col min="2321" max="2321" width="21.85546875" style="2" bestFit="1" customWidth="1"/>
    <col min="2322" max="2322" width="9.140625" style="2" customWidth="1"/>
    <col min="2323" max="2323" width="21.28515625" style="2" customWidth="1"/>
    <col min="2324" max="2331" width="9.140625" style="2" customWidth="1"/>
    <col min="2332" max="2332" width="44" style="2" customWidth="1"/>
    <col min="2333" max="2333" width="23.42578125" style="2" customWidth="1"/>
    <col min="2334" max="2335" width="18.7109375" style="2" customWidth="1"/>
    <col min="2336" max="2337" width="9.140625" style="2"/>
    <col min="2338" max="2338" width="20" style="2" customWidth="1"/>
    <col min="2339" max="2339" width="15.42578125" style="2" customWidth="1"/>
    <col min="2340" max="2565" width="9.140625" style="2"/>
    <col min="2566" max="2566" width="20.85546875" style="2" bestFit="1" customWidth="1"/>
    <col min="2567" max="2567" width="28.85546875" style="2" customWidth="1"/>
    <col min="2568" max="2568" width="19.7109375" style="2" customWidth="1"/>
    <col min="2569" max="2569" width="18.42578125" style="2" customWidth="1"/>
    <col min="2570" max="2570" width="14.42578125" style="2" customWidth="1"/>
    <col min="2571" max="2571" width="12.85546875" style="2" customWidth="1"/>
    <col min="2572" max="2572" width="16" style="2" customWidth="1"/>
    <col min="2573" max="2573" width="9.140625" style="2" customWidth="1"/>
    <col min="2574" max="2574" width="9.5703125" style="2" bestFit="1" customWidth="1"/>
    <col min="2575" max="2575" width="21.28515625" style="2" customWidth="1"/>
    <col min="2576" max="2576" width="23.28515625" style="2" bestFit="1" customWidth="1"/>
    <col min="2577" max="2577" width="21.85546875" style="2" bestFit="1" customWidth="1"/>
    <col min="2578" max="2578" width="9.140625" style="2" customWidth="1"/>
    <col min="2579" max="2579" width="21.28515625" style="2" customWidth="1"/>
    <col min="2580" max="2587" width="9.140625" style="2" customWidth="1"/>
    <col min="2588" max="2588" width="44" style="2" customWidth="1"/>
    <col min="2589" max="2589" width="23.42578125" style="2" customWidth="1"/>
    <col min="2590" max="2591" width="18.7109375" style="2" customWidth="1"/>
    <col min="2592" max="2593" width="9.140625" style="2"/>
    <col min="2594" max="2594" width="20" style="2" customWidth="1"/>
    <col min="2595" max="2595" width="15.42578125" style="2" customWidth="1"/>
    <col min="2596" max="2821" width="9.140625" style="2"/>
    <col min="2822" max="2822" width="20.85546875" style="2" bestFit="1" customWidth="1"/>
    <col min="2823" max="2823" width="28.85546875" style="2" customWidth="1"/>
    <col min="2824" max="2824" width="19.7109375" style="2" customWidth="1"/>
    <col min="2825" max="2825" width="18.42578125" style="2" customWidth="1"/>
    <col min="2826" max="2826" width="14.42578125" style="2" customWidth="1"/>
    <col min="2827" max="2827" width="12.85546875" style="2" customWidth="1"/>
    <col min="2828" max="2828" width="16" style="2" customWidth="1"/>
    <col min="2829" max="2829" width="9.140625" style="2" customWidth="1"/>
    <col min="2830" max="2830" width="9.5703125" style="2" bestFit="1" customWidth="1"/>
    <col min="2831" max="2831" width="21.28515625" style="2" customWidth="1"/>
    <col min="2832" max="2832" width="23.28515625" style="2" bestFit="1" customWidth="1"/>
    <col min="2833" max="2833" width="21.85546875" style="2" bestFit="1" customWidth="1"/>
    <col min="2834" max="2834" width="9.140625" style="2" customWidth="1"/>
    <col min="2835" max="2835" width="21.28515625" style="2" customWidth="1"/>
    <col min="2836" max="2843" width="9.140625" style="2" customWidth="1"/>
    <col min="2844" max="2844" width="44" style="2" customWidth="1"/>
    <col min="2845" max="2845" width="23.42578125" style="2" customWidth="1"/>
    <col min="2846" max="2847" width="18.7109375" style="2" customWidth="1"/>
    <col min="2848" max="2849" width="9.140625" style="2"/>
    <col min="2850" max="2850" width="20" style="2" customWidth="1"/>
    <col min="2851" max="2851" width="15.42578125" style="2" customWidth="1"/>
    <col min="2852" max="3077" width="9.140625" style="2"/>
    <col min="3078" max="3078" width="20.85546875" style="2" bestFit="1" customWidth="1"/>
    <col min="3079" max="3079" width="28.85546875" style="2" customWidth="1"/>
    <col min="3080" max="3080" width="19.7109375" style="2" customWidth="1"/>
    <col min="3081" max="3081" width="18.42578125" style="2" customWidth="1"/>
    <col min="3082" max="3082" width="14.42578125" style="2" customWidth="1"/>
    <col min="3083" max="3083" width="12.85546875" style="2" customWidth="1"/>
    <col min="3084" max="3084" width="16" style="2" customWidth="1"/>
    <col min="3085" max="3085" width="9.140625" style="2" customWidth="1"/>
    <col min="3086" max="3086" width="9.5703125" style="2" bestFit="1" customWidth="1"/>
    <col min="3087" max="3087" width="21.28515625" style="2" customWidth="1"/>
    <col min="3088" max="3088" width="23.28515625" style="2" bestFit="1" customWidth="1"/>
    <col min="3089" max="3089" width="21.85546875" style="2" bestFit="1" customWidth="1"/>
    <col min="3090" max="3090" width="9.140625" style="2" customWidth="1"/>
    <col min="3091" max="3091" width="21.28515625" style="2" customWidth="1"/>
    <col min="3092" max="3099" width="9.140625" style="2" customWidth="1"/>
    <col min="3100" max="3100" width="44" style="2" customWidth="1"/>
    <col min="3101" max="3101" width="23.42578125" style="2" customWidth="1"/>
    <col min="3102" max="3103" width="18.7109375" style="2" customWidth="1"/>
    <col min="3104" max="3105" width="9.140625" style="2"/>
    <col min="3106" max="3106" width="20" style="2" customWidth="1"/>
    <col min="3107" max="3107" width="15.42578125" style="2" customWidth="1"/>
    <col min="3108" max="3333" width="9.140625" style="2"/>
    <col min="3334" max="3334" width="20.85546875" style="2" bestFit="1" customWidth="1"/>
    <col min="3335" max="3335" width="28.85546875" style="2" customWidth="1"/>
    <col min="3336" max="3336" width="19.7109375" style="2" customWidth="1"/>
    <col min="3337" max="3337" width="18.42578125" style="2" customWidth="1"/>
    <col min="3338" max="3338" width="14.42578125" style="2" customWidth="1"/>
    <col min="3339" max="3339" width="12.85546875" style="2" customWidth="1"/>
    <col min="3340" max="3340" width="16" style="2" customWidth="1"/>
    <col min="3341" max="3341" width="9.140625" style="2" customWidth="1"/>
    <col min="3342" max="3342" width="9.5703125" style="2" bestFit="1" customWidth="1"/>
    <col min="3343" max="3343" width="21.28515625" style="2" customWidth="1"/>
    <col min="3344" max="3344" width="23.28515625" style="2" bestFit="1" customWidth="1"/>
    <col min="3345" max="3345" width="21.85546875" style="2" bestFit="1" customWidth="1"/>
    <col min="3346" max="3346" width="9.140625" style="2" customWidth="1"/>
    <col min="3347" max="3347" width="21.28515625" style="2" customWidth="1"/>
    <col min="3348" max="3355" width="9.140625" style="2" customWidth="1"/>
    <col min="3356" max="3356" width="44" style="2" customWidth="1"/>
    <col min="3357" max="3357" width="23.42578125" style="2" customWidth="1"/>
    <col min="3358" max="3359" width="18.7109375" style="2" customWidth="1"/>
    <col min="3360" max="3361" width="9.140625" style="2"/>
    <col min="3362" max="3362" width="20" style="2" customWidth="1"/>
    <col min="3363" max="3363" width="15.42578125" style="2" customWidth="1"/>
    <col min="3364" max="3589" width="9.140625" style="2"/>
    <col min="3590" max="3590" width="20.85546875" style="2" bestFit="1" customWidth="1"/>
    <col min="3591" max="3591" width="28.85546875" style="2" customWidth="1"/>
    <col min="3592" max="3592" width="19.7109375" style="2" customWidth="1"/>
    <col min="3593" max="3593" width="18.42578125" style="2" customWidth="1"/>
    <col min="3594" max="3594" width="14.42578125" style="2" customWidth="1"/>
    <col min="3595" max="3595" width="12.85546875" style="2" customWidth="1"/>
    <col min="3596" max="3596" width="16" style="2" customWidth="1"/>
    <col min="3597" max="3597" width="9.140625" style="2" customWidth="1"/>
    <col min="3598" max="3598" width="9.5703125" style="2" bestFit="1" customWidth="1"/>
    <col min="3599" max="3599" width="21.28515625" style="2" customWidth="1"/>
    <col min="3600" max="3600" width="23.28515625" style="2" bestFit="1" customWidth="1"/>
    <col min="3601" max="3601" width="21.85546875" style="2" bestFit="1" customWidth="1"/>
    <col min="3602" max="3602" width="9.140625" style="2" customWidth="1"/>
    <col min="3603" max="3603" width="21.28515625" style="2" customWidth="1"/>
    <col min="3604" max="3611" width="9.140625" style="2" customWidth="1"/>
    <col min="3612" max="3612" width="44" style="2" customWidth="1"/>
    <col min="3613" max="3613" width="23.42578125" style="2" customWidth="1"/>
    <col min="3614" max="3615" width="18.7109375" style="2" customWidth="1"/>
    <col min="3616" max="3617" width="9.140625" style="2"/>
    <col min="3618" max="3618" width="20" style="2" customWidth="1"/>
    <col min="3619" max="3619" width="15.42578125" style="2" customWidth="1"/>
    <col min="3620" max="3845" width="9.140625" style="2"/>
    <col min="3846" max="3846" width="20.85546875" style="2" bestFit="1" customWidth="1"/>
    <col min="3847" max="3847" width="28.85546875" style="2" customWidth="1"/>
    <col min="3848" max="3848" width="19.7109375" style="2" customWidth="1"/>
    <col min="3849" max="3849" width="18.42578125" style="2" customWidth="1"/>
    <col min="3850" max="3850" width="14.42578125" style="2" customWidth="1"/>
    <col min="3851" max="3851" width="12.85546875" style="2" customWidth="1"/>
    <col min="3852" max="3852" width="16" style="2" customWidth="1"/>
    <col min="3853" max="3853" width="9.140625" style="2" customWidth="1"/>
    <col min="3854" max="3854" width="9.5703125" style="2" bestFit="1" customWidth="1"/>
    <col min="3855" max="3855" width="21.28515625" style="2" customWidth="1"/>
    <col min="3856" max="3856" width="23.28515625" style="2" bestFit="1" customWidth="1"/>
    <col min="3857" max="3857" width="21.85546875" style="2" bestFit="1" customWidth="1"/>
    <col min="3858" max="3858" width="9.140625" style="2" customWidth="1"/>
    <col min="3859" max="3859" width="21.28515625" style="2" customWidth="1"/>
    <col min="3860" max="3867" width="9.140625" style="2" customWidth="1"/>
    <col min="3868" max="3868" width="44" style="2" customWidth="1"/>
    <col min="3869" max="3869" width="23.42578125" style="2" customWidth="1"/>
    <col min="3870" max="3871" width="18.7109375" style="2" customWidth="1"/>
    <col min="3872" max="3873" width="9.140625" style="2"/>
    <col min="3874" max="3874" width="20" style="2" customWidth="1"/>
    <col min="3875" max="3875" width="15.42578125" style="2" customWidth="1"/>
    <col min="3876" max="4101" width="9.140625" style="2"/>
    <col min="4102" max="4102" width="20.85546875" style="2" bestFit="1" customWidth="1"/>
    <col min="4103" max="4103" width="28.85546875" style="2" customWidth="1"/>
    <col min="4104" max="4104" width="19.7109375" style="2" customWidth="1"/>
    <col min="4105" max="4105" width="18.42578125" style="2" customWidth="1"/>
    <col min="4106" max="4106" width="14.42578125" style="2" customWidth="1"/>
    <col min="4107" max="4107" width="12.85546875" style="2" customWidth="1"/>
    <col min="4108" max="4108" width="16" style="2" customWidth="1"/>
    <col min="4109" max="4109" width="9.140625" style="2" customWidth="1"/>
    <col min="4110" max="4110" width="9.5703125" style="2" bestFit="1" customWidth="1"/>
    <col min="4111" max="4111" width="21.28515625" style="2" customWidth="1"/>
    <col min="4112" max="4112" width="23.28515625" style="2" bestFit="1" customWidth="1"/>
    <col min="4113" max="4113" width="21.85546875" style="2" bestFit="1" customWidth="1"/>
    <col min="4114" max="4114" width="9.140625" style="2" customWidth="1"/>
    <col min="4115" max="4115" width="21.28515625" style="2" customWidth="1"/>
    <col min="4116" max="4123" width="9.140625" style="2" customWidth="1"/>
    <col min="4124" max="4124" width="44" style="2" customWidth="1"/>
    <col min="4125" max="4125" width="23.42578125" style="2" customWidth="1"/>
    <col min="4126" max="4127" width="18.7109375" style="2" customWidth="1"/>
    <col min="4128" max="4129" width="9.140625" style="2"/>
    <col min="4130" max="4130" width="20" style="2" customWidth="1"/>
    <col min="4131" max="4131" width="15.42578125" style="2" customWidth="1"/>
    <col min="4132" max="4357" width="9.140625" style="2"/>
    <col min="4358" max="4358" width="20.85546875" style="2" bestFit="1" customWidth="1"/>
    <col min="4359" max="4359" width="28.85546875" style="2" customWidth="1"/>
    <col min="4360" max="4360" width="19.7109375" style="2" customWidth="1"/>
    <col min="4361" max="4361" width="18.42578125" style="2" customWidth="1"/>
    <col min="4362" max="4362" width="14.42578125" style="2" customWidth="1"/>
    <col min="4363" max="4363" width="12.85546875" style="2" customWidth="1"/>
    <col min="4364" max="4364" width="16" style="2" customWidth="1"/>
    <col min="4365" max="4365" width="9.140625" style="2" customWidth="1"/>
    <col min="4366" max="4366" width="9.5703125" style="2" bestFit="1" customWidth="1"/>
    <col min="4367" max="4367" width="21.28515625" style="2" customWidth="1"/>
    <col min="4368" max="4368" width="23.28515625" style="2" bestFit="1" customWidth="1"/>
    <col min="4369" max="4369" width="21.85546875" style="2" bestFit="1" customWidth="1"/>
    <col min="4370" max="4370" width="9.140625" style="2" customWidth="1"/>
    <col min="4371" max="4371" width="21.28515625" style="2" customWidth="1"/>
    <col min="4372" max="4379" width="9.140625" style="2" customWidth="1"/>
    <col min="4380" max="4380" width="44" style="2" customWidth="1"/>
    <col min="4381" max="4381" width="23.42578125" style="2" customWidth="1"/>
    <col min="4382" max="4383" width="18.7109375" style="2" customWidth="1"/>
    <col min="4384" max="4385" width="9.140625" style="2"/>
    <col min="4386" max="4386" width="20" style="2" customWidth="1"/>
    <col min="4387" max="4387" width="15.42578125" style="2" customWidth="1"/>
    <col min="4388" max="4613" width="9.140625" style="2"/>
    <col min="4614" max="4614" width="20.85546875" style="2" bestFit="1" customWidth="1"/>
    <col min="4615" max="4615" width="28.85546875" style="2" customWidth="1"/>
    <col min="4616" max="4616" width="19.7109375" style="2" customWidth="1"/>
    <col min="4617" max="4617" width="18.42578125" style="2" customWidth="1"/>
    <col min="4618" max="4618" width="14.42578125" style="2" customWidth="1"/>
    <col min="4619" max="4619" width="12.85546875" style="2" customWidth="1"/>
    <col min="4620" max="4620" width="16" style="2" customWidth="1"/>
    <col min="4621" max="4621" width="9.140625" style="2" customWidth="1"/>
    <col min="4622" max="4622" width="9.5703125" style="2" bestFit="1" customWidth="1"/>
    <col min="4623" max="4623" width="21.28515625" style="2" customWidth="1"/>
    <col min="4624" max="4624" width="23.28515625" style="2" bestFit="1" customWidth="1"/>
    <col min="4625" max="4625" width="21.85546875" style="2" bestFit="1" customWidth="1"/>
    <col min="4626" max="4626" width="9.140625" style="2" customWidth="1"/>
    <col min="4627" max="4627" width="21.28515625" style="2" customWidth="1"/>
    <col min="4628" max="4635" width="9.140625" style="2" customWidth="1"/>
    <col min="4636" max="4636" width="44" style="2" customWidth="1"/>
    <col min="4637" max="4637" width="23.42578125" style="2" customWidth="1"/>
    <col min="4638" max="4639" width="18.7109375" style="2" customWidth="1"/>
    <col min="4640" max="4641" width="9.140625" style="2"/>
    <col min="4642" max="4642" width="20" style="2" customWidth="1"/>
    <col min="4643" max="4643" width="15.42578125" style="2" customWidth="1"/>
    <col min="4644" max="4869" width="9.140625" style="2"/>
    <col min="4870" max="4870" width="20.85546875" style="2" bestFit="1" customWidth="1"/>
    <col min="4871" max="4871" width="28.85546875" style="2" customWidth="1"/>
    <col min="4872" max="4872" width="19.7109375" style="2" customWidth="1"/>
    <col min="4873" max="4873" width="18.42578125" style="2" customWidth="1"/>
    <col min="4874" max="4874" width="14.42578125" style="2" customWidth="1"/>
    <col min="4875" max="4875" width="12.85546875" style="2" customWidth="1"/>
    <col min="4876" max="4876" width="16" style="2" customWidth="1"/>
    <col min="4877" max="4877" width="9.140625" style="2" customWidth="1"/>
    <col min="4878" max="4878" width="9.5703125" style="2" bestFit="1" customWidth="1"/>
    <col min="4879" max="4879" width="21.28515625" style="2" customWidth="1"/>
    <col min="4880" max="4880" width="23.28515625" style="2" bestFit="1" customWidth="1"/>
    <col min="4881" max="4881" width="21.85546875" style="2" bestFit="1" customWidth="1"/>
    <col min="4882" max="4882" width="9.140625" style="2" customWidth="1"/>
    <col min="4883" max="4883" width="21.28515625" style="2" customWidth="1"/>
    <col min="4884" max="4891" width="9.140625" style="2" customWidth="1"/>
    <col min="4892" max="4892" width="44" style="2" customWidth="1"/>
    <col min="4893" max="4893" width="23.42578125" style="2" customWidth="1"/>
    <col min="4894" max="4895" width="18.7109375" style="2" customWidth="1"/>
    <col min="4896" max="4897" width="9.140625" style="2"/>
    <col min="4898" max="4898" width="20" style="2" customWidth="1"/>
    <col min="4899" max="4899" width="15.42578125" style="2" customWidth="1"/>
    <col min="4900" max="5125" width="9.140625" style="2"/>
    <col min="5126" max="5126" width="20.85546875" style="2" bestFit="1" customWidth="1"/>
    <col min="5127" max="5127" width="28.85546875" style="2" customWidth="1"/>
    <col min="5128" max="5128" width="19.7109375" style="2" customWidth="1"/>
    <col min="5129" max="5129" width="18.42578125" style="2" customWidth="1"/>
    <col min="5130" max="5130" width="14.42578125" style="2" customWidth="1"/>
    <col min="5131" max="5131" width="12.85546875" style="2" customWidth="1"/>
    <col min="5132" max="5132" width="16" style="2" customWidth="1"/>
    <col min="5133" max="5133" width="9.140625" style="2" customWidth="1"/>
    <col min="5134" max="5134" width="9.5703125" style="2" bestFit="1" customWidth="1"/>
    <col min="5135" max="5135" width="21.28515625" style="2" customWidth="1"/>
    <col min="5136" max="5136" width="23.28515625" style="2" bestFit="1" customWidth="1"/>
    <col min="5137" max="5137" width="21.85546875" style="2" bestFit="1" customWidth="1"/>
    <col min="5138" max="5138" width="9.140625" style="2" customWidth="1"/>
    <col min="5139" max="5139" width="21.28515625" style="2" customWidth="1"/>
    <col min="5140" max="5147" width="9.140625" style="2" customWidth="1"/>
    <col min="5148" max="5148" width="44" style="2" customWidth="1"/>
    <col min="5149" max="5149" width="23.42578125" style="2" customWidth="1"/>
    <col min="5150" max="5151" width="18.7109375" style="2" customWidth="1"/>
    <col min="5152" max="5153" width="9.140625" style="2"/>
    <col min="5154" max="5154" width="20" style="2" customWidth="1"/>
    <col min="5155" max="5155" width="15.42578125" style="2" customWidth="1"/>
    <col min="5156" max="5381" width="9.140625" style="2"/>
    <col min="5382" max="5382" width="20.85546875" style="2" bestFit="1" customWidth="1"/>
    <col min="5383" max="5383" width="28.85546875" style="2" customWidth="1"/>
    <col min="5384" max="5384" width="19.7109375" style="2" customWidth="1"/>
    <col min="5385" max="5385" width="18.42578125" style="2" customWidth="1"/>
    <col min="5386" max="5386" width="14.42578125" style="2" customWidth="1"/>
    <col min="5387" max="5387" width="12.85546875" style="2" customWidth="1"/>
    <col min="5388" max="5388" width="16" style="2" customWidth="1"/>
    <col min="5389" max="5389" width="9.140625" style="2" customWidth="1"/>
    <col min="5390" max="5390" width="9.5703125" style="2" bestFit="1" customWidth="1"/>
    <col min="5391" max="5391" width="21.28515625" style="2" customWidth="1"/>
    <col min="5392" max="5392" width="23.28515625" style="2" bestFit="1" customWidth="1"/>
    <col min="5393" max="5393" width="21.85546875" style="2" bestFit="1" customWidth="1"/>
    <col min="5394" max="5394" width="9.140625" style="2" customWidth="1"/>
    <col min="5395" max="5395" width="21.28515625" style="2" customWidth="1"/>
    <col min="5396" max="5403" width="9.140625" style="2" customWidth="1"/>
    <col min="5404" max="5404" width="44" style="2" customWidth="1"/>
    <col min="5405" max="5405" width="23.42578125" style="2" customWidth="1"/>
    <col min="5406" max="5407" width="18.7109375" style="2" customWidth="1"/>
    <col min="5408" max="5409" width="9.140625" style="2"/>
    <col min="5410" max="5410" width="20" style="2" customWidth="1"/>
    <col min="5411" max="5411" width="15.42578125" style="2" customWidth="1"/>
    <col min="5412" max="5637" width="9.140625" style="2"/>
    <col min="5638" max="5638" width="20.85546875" style="2" bestFit="1" customWidth="1"/>
    <col min="5639" max="5639" width="28.85546875" style="2" customWidth="1"/>
    <col min="5640" max="5640" width="19.7109375" style="2" customWidth="1"/>
    <col min="5641" max="5641" width="18.42578125" style="2" customWidth="1"/>
    <col min="5642" max="5642" width="14.42578125" style="2" customWidth="1"/>
    <col min="5643" max="5643" width="12.85546875" style="2" customWidth="1"/>
    <col min="5644" max="5644" width="16" style="2" customWidth="1"/>
    <col min="5645" max="5645" width="9.140625" style="2" customWidth="1"/>
    <col min="5646" max="5646" width="9.5703125" style="2" bestFit="1" customWidth="1"/>
    <col min="5647" max="5647" width="21.28515625" style="2" customWidth="1"/>
    <col min="5648" max="5648" width="23.28515625" style="2" bestFit="1" customWidth="1"/>
    <col min="5649" max="5649" width="21.85546875" style="2" bestFit="1" customWidth="1"/>
    <col min="5650" max="5650" width="9.140625" style="2" customWidth="1"/>
    <col min="5651" max="5651" width="21.28515625" style="2" customWidth="1"/>
    <col min="5652" max="5659" width="9.140625" style="2" customWidth="1"/>
    <col min="5660" max="5660" width="44" style="2" customWidth="1"/>
    <col min="5661" max="5661" width="23.42578125" style="2" customWidth="1"/>
    <col min="5662" max="5663" width="18.7109375" style="2" customWidth="1"/>
    <col min="5664" max="5665" width="9.140625" style="2"/>
    <col min="5666" max="5666" width="20" style="2" customWidth="1"/>
    <col min="5667" max="5667" width="15.42578125" style="2" customWidth="1"/>
    <col min="5668" max="5893" width="9.140625" style="2"/>
    <col min="5894" max="5894" width="20.85546875" style="2" bestFit="1" customWidth="1"/>
    <col min="5895" max="5895" width="28.85546875" style="2" customWidth="1"/>
    <col min="5896" max="5896" width="19.7109375" style="2" customWidth="1"/>
    <col min="5897" max="5897" width="18.42578125" style="2" customWidth="1"/>
    <col min="5898" max="5898" width="14.42578125" style="2" customWidth="1"/>
    <col min="5899" max="5899" width="12.85546875" style="2" customWidth="1"/>
    <col min="5900" max="5900" width="16" style="2" customWidth="1"/>
    <col min="5901" max="5901" width="9.140625" style="2" customWidth="1"/>
    <col min="5902" max="5902" width="9.5703125" style="2" bestFit="1" customWidth="1"/>
    <col min="5903" max="5903" width="21.28515625" style="2" customWidth="1"/>
    <col min="5904" max="5904" width="23.28515625" style="2" bestFit="1" customWidth="1"/>
    <col min="5905" max="5905" width="21.85546875" style="2" bestFit="1" customWidth="1"/>
    <col min="5906" max="5906" width="9.140625" style="2" customWidth="1"/>
    <col min="5907" max="5907" width="21.28515625" style="2" customWidth="1"/>
    <col min="5908" max="5915" width="9.140625" style="2" customWidth="1"/>
    <col min="5916" max="5916" width="44" style="2" customWidth="1"/>
    <col min="5917" max="5917" width="23.42578125" style="2" customWidth="1"/>
    <col min="5918" max="5919" width="18.7109375" style="2" customWidth="1"/>
    <col min="5920" max="5921" width="9.140625" style="2"/>
    <col min="5922" max="5922" width="20" style="2" customWidth="1"/>
    <col min="5923" max="5923" width="15.42578125" style="2" customWidth="1"/>
    <col min="5924" max="6149" width="9.140625" style="2"/>
    <col min="6150" max="6150" width="20.85546875" style="2" bestFit="1" customWidth="1"/>
    <col min="6151" max="6151" width="28.85546875" style="2" customWidth="1"/>
    <col min="6152" max="6152" width="19.7109375" style="2" customWidth="1"/>
    <col min="6153" max="6153" width="18.42578125" style="2" customWidth="1"/>
    <col min="6154" max="6154" width="14.42578125" style="2" customWidth="1"/>
    <col min="6155" max="6155" width="12.85546875" style="2" customWidth="1"/>
    <col min="6156" max="6156" width="16" style="2" customWidth="1"/>
    <col min="6157" max="6157" width="9.140625" style="2" customWidth="1"/>
    <col min="6158" max="6158" width="9.5703125" style="2" bestFit="1" customWidth="1"/>
    <col min="6159" max="6159" width="21.28515625" style="2" customWidth="1"/>
    <col min="6160" max="6160" width="23.28515625" style="2" bestFit="1" customWidth="1"/>
    <col min="6161" max="6161" width="21.85546875" style="2" bestFit="1" customWidth="1"/>
    <col min="6162" max="6162" width="9.140625" style="2" customWidth="1"/>
    <col min="6163" max="6163" width="21.28515625" style="2" customWidth="1"/>
    <col min="6164" max="6171" width="9.140625" style="2" customWidth="1"/>
    <col min="6172" max="6172" width="44" style="2" customWidth="1"/>
    <col min="6173" max="6173" width="23.42578125" style="2" customWidth="1"/>
    <col min="6174" max="6175" width="18.7109375" style="2" customWidth="1"/>
    <col min="6176" max="6177" width="9.140625" style="2"/>
    <col min="6178" max="6178" width="20" style="2" customWidth="1"/>
    <col min="6179" max="6179" width="15.42578125" style="2" customWidth="1"/>
    <col min="6180" max="6405" width="9.140625" style="2"/>
    <col min="6406" max="6406" width="20.85546875" style="2" bestFit="1" customWidth="1"/>
    <col min="6407" max="6407" width="28.85546875" style="2" customWidth="1"/>
    <col min="6408" max="6408" width="19.7109375" style="2" customWidth="1"/>
    <col min="6409" max="6409" width="18.42578125" style="2" customWidth="1"/>
    <col min="6410" max="6410" width="14.42578125" style="2" customWidth="1"/>
    <col min="6411" max="6411" width="12.85546875" style="2" customWidth="1"/>
    <col min="6412" max="6412" width="16" style="2" customWidth="1"/>
    <col min="6413" max="6413" width="9.140625" style="2" customWidth="1"/>
    <col min="6414" max="6414" width="9.5703125" style="2" bestFit="1" customWidth="1"/>
    <col min="6415" max="6415" width="21.28515625" style="2" customWidth="1"/>
    <col min="6416" max="6416" width="23.28515625" style="2" bestFit="1" customWidth="1"/>
    <col min="6417" max="6417" width="21.85546875" style="2" bestFit="1" customWidth="1"/>
    <col min="6418" max="6418" width="9.140625" style="2" customWidth="1"/>
    <col min="6419" max="6419" width="21.28515625" style="2" customWidth="1"/>
    <col min="6420" max="6427" width="9.140625" style="2" customWidth="1"/>
    <col min="6428" max="6428" width="44" style="2" customWidth="1"/>
    <col min="6429" max="6429" width="23.42578125" style="2" customWidth="1"/>
    <col min="6430" max="6431" width="18.7109375" style="2" customWidth="1"/>
    <col min="6432" max="6433" width="9.140625" style="2"/>
    <col min="6434" max="6434" width="20" style="2" customWidth="1"/>
    <col min="6435" max="6435" width="15.42578125" style="2" customWidth="1"/>
    <col min="6436" max="6661" width="9.140625" style="2"/>
    <col min="6662" max="6662" width="20.85546875" style="2" bestFit="1" customWidth="1"/>
    <col min="6663" max="6663" width="28.85546875" style="2" customWidth="1"/>
    <col min="6664" max="6664" width="19.7109375" style="2" customWidth="1"/>
    <col min="6665" max="6665" width="18.42578125" style="2" customWidth="1"/>
    <col min="6666" max="6666" width="14.42578125" style="2" customWidth="1"/>
    <col min="6667" max="6667" width="12.85546875" style="2" customWidth="1"/>
    <col min="6668" max="6668" width="16" style="2" customWidth="1"/>
    <col min="6669" max="6669" width="9.140625" style="2" customWidth="1"/>
    <col min="6670" max="6670" width="9.5703125" style="2" bestFit="1" customWidth="1"/>
    <col min="6671" max="6671" width="21.28515625" style="2" customWidth="1"/>
    <col min="6672" max="6672" width="23.28515625" style="2" bestFit="1" customWidth="1"/>
    <col min="6673" max="6673" width="21.85546875" style="2" bestFit="1" customWidth="1"/>
    <col min="6674" max="6674" width="9.140625" style="2" customWidth="1"/>
    <col min="6675" max="6675" width="21.28515625" style="2" customWidth="1"/>
    <col min="6676" max="6683" width="9.140625" style="2" customWidth="1"/>
    <col min="6684" max="6684" width="44" style="2" customWidth="1"/>
    <col min="6685" max="6685" width="23.42578125" style="2" customWidth="1"/>
    <col min="6686" max="6687" width="18.7109375" style="2" customWidth="1"/>
    <col min="6688" max="6689" width="9.140625" style="2"/>
    <col min="6690" max="6690" width="20" style="2" customWidth="1"/>
    <col min="6691" max="6691" width="15.42578125" style="2" customWidth="1"/>
    <col min="6692" max="6917" width="9.140625" style="2"/>
    <col min="6918" max="6918" width="20.85546875" style="2" bestFit="1" customWidth="1"/>
    <col min="6919" max="6919" width="28.85546875" style="2" customWidth="1"/>
    <col min="6920" max="6920" width="19.7109375" style="2" customWidth="1"/>
    <col min="6921" max="6921" width="18.42578125" style="2" customWidth="1"/>
    <col min="6922" max="6922" width="14.42578125" style="2" customWidth="1"/>
    <col min="6923" max="6923" width="12.85546875" style="2" customWidth="1"/>
    <col min="6924" max="6924" width="16" style="2" customWidth="1"/>
    <col min="6925" max="6925" width="9.140625" style="2" customWidth="1"/>
    <col min="6926" max="6926" width="9.5703125" style="2" bestFit="1" customWidth="1"/>
    <col min="6927" max="6927" width="21.28515625" style="2" customWidth="1"/>
    <col min="6928" max="6928" width="23.28515625" style="2" bestFit="1" customWidth="1"/>
    <col min="6929" max="6929" width="21.85546875" style="2" bestFit="1" customWidth="1"/>
    <col min="6930" max="6930" width="9.140625" style="2" customWidth="1"/>
    <col min="6931" max="6931" width="21.28515625" style="2" customWidth="1"/>
    <col min="6932" max="6939" width="9.140625" style="2" customWidth="1"/>
    <col min="6940" max="6940" width="44" style="2" customWidth="1"/>
    <col min="6941" max="6941" width="23.42578125" style="2" customWidth="1"/>
    <col min="6942" max="6943" width="18.7109375" style="2" customWidth="1"/>
    <col min="6944" max="6945" width="9.140625" style="2"/>
    <col min="6946" max="6946" width="20" style="2" customWidth="1"/>
    <col min="6947" max="6947" width="15.42578125" style="2" customWidth="1"/>
    <col min="6948" max="7173" width="9.140625" style="2"/>
    <col min="7174" max="7174" width="20.85546875" style="2" bestFit="1" customWidth="1"/>
    <col min="7175" max="7175" width="28.85546875" style="2" customWidth="1"/>
    <col min="7176" max="7176" width="19.7109375" style="2" customWidth="1"/>
    <col min="7177" max="7177" width="18.42578125" style="2" customWidth="1"/>
    <col min="7178" max="7178" width="14.42578125" style="2" customWidth="1"/>
    <col min="7179" max="7179" width="12.85546875" style="2" customWidth="1"/>
    <col min="7180" max="7180" width="16" style="2" customWidth="1"/>
    <col min="7181" max="7181" width="9.140625" style="2" customWidth="1"/>
    <col min="7182" max="7182" width="9.5703125" style="2" bestFit="1" customWidth="1"/>
    <col min="7183" max="7183" width="21.28515625" style="2" customWidth="1"/>
    <col min="7184" max="7184" width="23.28515625" style="2" bestFit="1" customWidth="1"/>
    <col min="7185" max="7185" width="21.85546875" style="2" bestFit="1" customWidth="1"/>
    <col min="7186" max="7186" width="9.140625" style="2" customWidth="1"/>
    <col min="7187" max="7187" width="21.28515625" style="2" customWidth="1"/>
    <col min="7188" max="7195" width="9.140625" style="2" customWidth="1"/>
    <col min="7196" max="7196" width="44" style="2" customWidth="1"/>
    <col min="7197" max="7197" width="23.42578125" style="2" customWidth="1"/>
    <col min="7198" max="7199" width="18.7109375" style="2" customWidth="1"/>
    <col min="7200" max="7201" width="9.140625" style="2"/>
    <col min="7202" max="7202" width="20" style="2" customWidth="1"/>
    <col min="7203" max="7203" width="15.42578125" style="2" customWidth="1"/>
    <col min="7204" max="7429" width="9.140625" style="2"/>
    <col min="7430" max="7430" width="20.85546875" style="2" bestFit="1" customWidth="1"/>
    <col min="7431" max="7431" width="28.85546875" style="2" customWidth="1"/>
    <col min="7432" max="7432" width="19.7109375" style="2" customWidth="1"/>
    <col min="7433" max="7433" width="18.42578125" style="2" customWidth="1"/>
    <col min="7434" max="7434" width="14.42578125" style="2" customWidth="1"/>
    <col min="7435" max="7435" width="12.85546875" style="2" customWidth="1"/>
    <col min="7436" max="7436" width="16" style="2" customWidth="1"/>
    <col min="7437" max="7437" width="9.140625" style="2" customWidth="1"/>
    <col min="7438" max="7438" width="9.5703125" style="2" bestFit="1" customWidth="1"/>
    <col min="7439" max="7439" width="21.28515625" style="2" customWidth="1"/>
    <col min="7440" max="7440" width="23.28515625" style="2" bestFit="1" customWidth="1"/>
    <col min="7441" max="7441" width="21.85546875" style="2" bestFit="1" customWidth="1"/>
    <col min="7442" max="7442" width="9.140625" style="2" customWidth="1"/>
    <col min="7443" max="7443" width="21.28515625" style="2" customWidth="1"/>
    <col min="7444" max="7451" width="9.140625" style="2" customWidth="1"/>
    <col min="7452" max="7452" width="44" style="2" customWidth="1"/>
    <col min="7453" max="7453" width="23.42578125" style="2" customWidth="1"/>
    <col min="7454" max="7455" width="18.7109375" style="2" customWidth="1"/>
    <col min="7456" max="7457" width="9.140625" style="2"/>
    <col min="7458" max="7458" width="20" style="2" customWidth="1"/>
    <col min="7459" max="7459" width="15.42578125" style="2" customWidth="1"/>
    <col min="7460" max="7685" width="9.140625" style="2"/>
    <col min="7686" max="7686" width="20.85546875" style="2" bestFit="1" customWidth="1"/>
    <col min="7687" max="7687" width="28.85546875" style="2" customWidth="1"/>
    <col min="7688" max="7688" width="19.7109375" style="2" customWidth="1"/>
    <col min="7689" max="7689" width="18.42578125" style="2" customWidth="1"/>
    <col min="7690" max="7690" width="14.42578125" style="2" customWidth="1"/>
    <col min="7691" max="7691" width="12.85546875" style="2" customWidth="1"/>
    <col min="7692" max="7692" width="16" style="2" customWidth="1"/>
    <col min="7693" max="7693" width="9.140625" style="2" customWidth="1"/>
    <col min="7694" max="7694" width="9.5703125" style="2" bestFit="1" customWidth="1"/>
    <col min="7695" max="7695" width="21.28515625" style="2" customWidth="1"/>
    <col min="7696" max="7696" width="23.28515625" style="2" bestFit="1" customWidth="1"/>
    <col min="7697" max="7697" width="21.85546875" style="2" bestFit="1" customWidth="1"/>
    <col min="7698" max="7698" width="9.140625" style="2" customWidth="1"/>
    <col min="7699" max="7699" width="21.28515625" style="2" customWidth="1"/>
    <col min="7700" max="7707" width="9.140625" style="2" customWidth="1"/>
    <col min="7708" max="7708" width="44" style="2" customWidth="1"/>
    <col min="7709" max="7709" width="23.42578125" style="2" customWidth="1"/>
    <col min="7710" max="7711" width="18.7109375" style="2" customWidth="1"/>
    <col min="7712" max="7713" width="9.140625" style="2"/>
    <col min="7714" max="7714" width="20" style="2" customWidth="1"/>
    <col min="7715" max="7715" width="15.42578125" style="2" customWidth="1"/>
    <col min="7716" max="7941" width="9.140625" style="2"/>
    <col min="7942" max="7942" width="20.85546875" style="2" bestFit="1" customWidth="1"/>
    <col min="7943" max="7943" width="28.85546875" style="2" customWidth="1"/>
    <col min="7944" max="7944" width="19.7109375" style="2" customWidth="1"/>
    <col min="7945" max="7945" width="18.42578125" style="2" customWidth="1"/>
    <col min="7946" max="7946" width="14.42578125" style="2" customWidth="1"/>
    <col min="7947" max="7947" width="12.85546875" style="2" customWidth="1"/>
    <col min="7948" max="7948" width="16" style="2" customWidth="1"/>
    <col min="7949" max="7949" width="9.140625" style="2" customWidth="1"/>
    <col min="7950" max="7950" width="9.5703125" style="2" bestFit="1" customWidth="1"/>
    <col min="7951" max="7951" width="21.28515625" style="2" customWidth="1"/>
    <col min="7952" max="7952" width="23.28515625" style="2" bestFit="1" customWidth="1"/>
    <col min="7953" max="7953" width="21.85546875" style="2" bestFit="1" customWidth="1"/>
    <col min="7954" max="7954" width="9.140625" style="2" customWidth="1"/>
    <col min="7955" max="7955" width="21.28515625" style="2" customWidth="1"/>
    <col min="7956" max="7963" width="9.140625" style="2" customWidth="1"/>
    <col min="7964" max="7964" width="44" style="2" customWidth="1"/>
    <col min="7965" max="7965" width="23.42578125" style="2" customWidth="1"/>
    <col min="7966" max="7967" width="18.7109375" style="2" customWidth="1"/>
    <col min="7968" max="7969" width="9.140625" style="2"/>
    <col min="7970" max="7970" width="20" style="2" customWidth="1"/>
    <col min="7971" max="7971" width="15.42578125" style="2" customWidth="1"/>
    <col min="7972" max="8197" width="9.140625" style="2"/>
    <col min="8198" max="8198" width="20.85546875" style="2" bestFit="1" customWidth="1"/>
    <col min="8199" max="8199" width="28.85546875" style="2" customWidth="1"/>
    <col min="8200" max="8200" width="19.7109375" style="2" customWidth="1"/>
    <col min="8201" max="8201" width="18.42578125" style="2" customWidth="1"/>
    <col min="8202" max="8202" width="14.42578125" style="2" customWidth="1"/>
    <col min="8203" max="8203" width="12.85546875" style="2" customWidth="1"/>
    <col min="8204" max="8204" width="16" style="2" customWidth="1"/>
    <col min="8205" max="8205" width="9.140625" style="2" customWidth="1"/>
    <col min="8206" max="8206" width="9.5703125" style="2" bestFit="1" customWidth="1"/>
    <col min="8207" max="8207" width="21.28515625" style="2" customWidth="1"/>
    <col min="8208" max="8208" width="23.28515625" style="2" bestFit="1" customWidth="1"/>
    <col min="8209" max="8209" width="21.85546875" style="2" bestFit="1" customWidth="1"/>
    <col min="8210" max="8210" width="9.140625" style="2" customWidth="1"/>
    <col min="8211" max="8211" width="21.28515625" style="2" customWidth="1"/>
    <col min="8212" max="8219" width="9.140625" style="2" customWidth="1"/>
    <col min="8220" max="8220" width="44" style="2" customWidth="1"/>
    <col min="8221" max="8221" width="23.42578125" style="2" customWidth="1"/>
    <col min="8222" max="8223" width="18.7109375" style="2" customWidth="1"/>
    <col min="8224" max="8225" width="9.140625" style="2"/>
    <col min="8226" max="8226" width="20" style="2" customWidth="1"/>
    <col min="8227" max="8227" width="15.42578125" style="2" customWidth="1"/>
    <col min="8228" max="8453" width="9.140625" style="2"/>
    <col min="8454" max="8454" width="20.85546875" style="2" bestFit="1" customWidth="1"/>
    <col min="8455" max="8455" width="28.85546875" style="2" customWidth="1"/>
    <col min="8456" max="8456" width="19.7109375" style="2" customWidth="1"/>
    <col min="8457" max="8457" width="18.42578125" style="2" customWidth="1"/>
    <col min="8458" max="8458" width="14.42578125" style="2" customWidth="1"/>
    <col min="8459" max="8459" width="12.85546875" style="2" customWidth="1"/>
    <col min="8460" max="8460" width="16" style="2" customWidth="1"/>
    <col min="8461" max="8461" width="9.140625" style="2" customWidth="1"/>
    <col min="8462" max="8462" width="9.5703125" style="2" bestFit="1" customWidth="1"/>
    <col min="8463" max="8463" width="21.28515625" style="2" customWidth="1"/>
    <col min="8464" max="8464" width="23.28515625" style="2" bestFit="1" customWidth="1"/>
    <col min="8465" max="8465" width="21.85546875" style="2" bestFit="1" customWidth="1"/>
    <col min="8466" max="8466" width="9.140625" style="2" customWidth="1"/>
    <col min="8467" max="8467" width="21.28515625" style="2" customWidth="1"/>
    <col min="8468" max="8475" width="9.140625" style="2" customWidth="1"/>
    <col min="8476" max="8476" width="44" style="2" customWidth="1"/>
    <col min="8477" max="8477" width="23.42578125" style="2" customWidth="1"/>
    <col min="8478" max="8479" width="18.7109375" style="2" customWidth="1"/>
    <col min="8480" max="8481" width="9.140625" style="2"/>
    <col min="8482" max="8482" width="20" style="2" customWidth="1"/>
    <col min="8483" max="8483" width="15.42578125" style="2" customWidth="1"/>
    <col min="8484" max="8709" width="9.140625" style="2"/>
    <col min="8710" max="8710" width="20.85546875" style="2" bestFit="1" customWidth="1"/>
    <col min="8711" max="8711" width="28.85546875" style="2" customWidth="1"/>
    <col min="8712" max="8712" width="19.7109375" style="2" customWidth="1"/>
    <col min="8713" max="8713" width="18.42578125" style="2" customWidth="1"/>
    <col min="8714" max="8714" width="14.42578125" style="2" customWidth="1"/>
    <col min="8715" max="8715" width="12.85546875" style="2" customWidth="1"/>
    <col min="8716" max="8716" width="16" style="2" customWidth="1"/>
    <col min="8717" max="8717" width="9.140625" style="2" customWidth="1"/>
    <col min="8718" max="8718" width="9.5703125" style="2" bestFit="1" customWidth="1"/>
    <col min="8719" max="8719" width="21.28515625" style="2" customWidth="1"/>
    <col min="8720" max="8720" width="23.28515625" style="2" bestFit="1" customWidth="1"/>
    <col min="8721" max="8721" width="21.85546875" style="2" bestFit="1" customWidth="1"/>
    <col min="8722" max="8722" width="9.140625" style="2" customWidth="1"/>
    <col min="8723" max="8723" width="21.28515625" style="2" customWidth="1"/>
    <col min="8724" max="8731" width="9.140625" style="2" customWidth="1"/>
    <col min="8732" max="8732" width="44" style="2" customWidth="1"/>
    <col min="8733" max="8733" width="23.42578125" style="2" customWidth="1"/>
    <col min="8734" max="8735" width="18.7109375" style="2" customWidth="1"/>
    <col min="8736" max="8737" width="9.140625" style="2"/>
    <col min="8738" max="8738" width="20" style="2" customWidth="1"/>
    <col min="8739" max="8739" width="15.42578125" style="2" customWidth="1"/>
    <col min="8740" max="8965" width="9.140625" style="2"/>
    <col min="8966" max="8966" width="20.85546875" style="2" bestFit="1" customWidth="1"/>
    <col min="8967" max="8967" width="28.85546875" style="2" customWidth="1"/>
    <col min="8968" max="8968" width="19.7109375" style="2" customWidth="1"/>
    <col min="8969" max="8969" width="18.42578125" style="2" customWidth="1"/>
    <col min="8970" max="8970" width="14.42578125" style="2" customWidth="1"/>
    <col min="8971" max="8971" width="12.85546875" style="2" customWidth="1"/>
    <col min="8972" max="8972" width="16" style="2" customWidth="1"/>
    <col min="8973" max="8973" width="9.140625" style="2" customWidth="1"/>
    <col min="8974" max="8974" width="9.5703125" style="2" bestFit="1" customWidth="1"/>
    <col min="8975" max="8975" width="21.28515625" style="2" customWidth="1"/>
    <col min="8976" max="8976" width="23.28515625" style="2" bestFit="1" customWidth="1"/>
    <col min="8977" max="8977" width="21.85546875" style="2" bestFit="1" customWidth="1"/>
    <col min="8978" max="8978" width="9.140625" style="2" customWidth="1"/>
    <col min="8979" max="8979" width="21.28515625" style="2" customWidth="1"/>
    <col min="8980" max="8987" width="9.140625" style="2" customWidth="1"/>
    <col min="8988" max="8988" width="44" style="2" customWidth="1"/>
    <col min="8989" max="8989" width="23.42578125" style="2" customWidth="1"/>
    <col min="8990" max="8991" width="18.7109375" style="2" customWidth="1"/>
    <col min="8992" max="8993" width="9.140625" style="2"/>
    <col min="8994" max="8994" width="20" style="2" customWidth="1"/>
    <col min="8995" max="8995" width="15.42578125" style="2" customWidth="1"/>
    <col min="8996" max="9221" width="9.140625" style="2"/>
    <col min="9222" max="9222" width="20.85546875" style="2" bestFit="1" customWidth="1"/>
    <col min="9223" max="9223" width="28.85546875" style="2" customWidth="1"/>
    <col min="9224" max="9224" width="19.7109375" style="2" customWidth="1"/>
    <col min="9225" max="9225" width="18.42578125" style="2" customWidth="1"/>
    <col min="9226" max="9226" width="14.42578125" style="2" customWidth="1"/>
    <col min="9227" max="9227" width="12.85546875" style="2" customWidth="1"/>
    <col min="9228" max="9228" width="16" style="2" customWidth="1"/>
    <col min="9229" max="9229" width="9.140625" style="2" customWidth="1"/>
    <col min="9230" max="9230" width="9.5703125" style="2" bestFit="1" customWidth="1"/>
    <col min="9231" max="9231" width="21.28515625" style="2" customWidth="1"/>
    <col min="9232" max="9232" width="23.28515625" style="2" bestFit="1" customWidth="1"/>
    <col min="9233" max="9233" width="21.85546875" style="2" bestFit="1" customWidth="1"/>
    <col min="9234" max="9234" width="9.140625" style="2" customWidth="1"/>
    <col min="9235" max="9235" width="21.28515625" style="2" customWidth="1"/>
    <col min="9236" max="9243" width="9.140625" style="2" customWidth="1"/>
    <col min="9244" max="9244" width="44" style="2" customWidth="1"/>
    <col min="9245" max="9245" width="23.42578125" style="2" customWidth="1"/>
    <col min="9246" max="9247" width="18.7109375" style="2" customWidth="1"/>
    <col min="9248" max="9249" width="9.140625" style="2"/>
    <col min="9250" max="9250" width="20" style="2" customWidth="1"/>
    <col min="9251" max="9251" width="15.42578125" style="2" customWidth="1"/>
    <col min="9252" max="9477" width="9.140625" style="2"/>
    <col min="9478" max="9478" width="20.85546875" style="2" bestFit="1" customWidth="1"/>
    <col min="9479" max="9479" width="28.85546875" style="2" customWidth="1"/>
    <col min="9480" max="9480" width="19.7109375" style="2" customWidth="1"/>
    <col min="9481" max="9481" width="18.42578125" style="2" customWidth="1"/>
    <col min="9482" max="9482" width="14.42578125" style="2" customWidth="1"/>
    <col min="9483" max="9483" width="12.85546875" style="2" customWidth="1"/>
    <col min="9484" max="9484" width="16" style="2" customWidth="1"/>
    <col min="9485" max="9485" width="9.140625" style="2" customWidth="1"/>
    <col min="9486" max="9486" width="9.5703125" style="2" bestFit="1" customWidth="1"/>
    <col min="9487" max="9487" width="21.28515625" style="2" customWidth="1"/>
    <col min="9488" max="9488" width="23.28515625" style="2" bestFit="1" customWidth="1"/>
    <col min="9489" max="9489" width="21.85546875" style="2" bestFit="1" customWidth="1"/>
    <col min="9490" max="9490" width="9.140625" style="2" customWidth="1"/>
    <col min="9491" max="9491" width="21.28515625" style="2" customWidth="1"/>
    <col min="9492" max="9499" width="9.140625" style="2" customWidth="1"/>
    <col min="9500" max="9500" width="44" style="2" customWidth="1"/>
    <col min="9501" max="9501" width="23.42578125" style="2" customWidth="1"/>
    <col min="9502" max="9503" width="18.7109375" style="2" customWidth="1"/>
    <col min="9504" max="9505" width="9.140625" style="2"/>
    <col min="9506" max="9506" width="20" style="2" customWidth="1"/>
    <col min="9507" max="9507" width="15.42578125" style="2" customWidth="1"/>
    <col min="9508" max="9733" width="9.140625" style="2"/>
    <col min="9734" max="9734" width="20.85546875" style="2" bestFit="1" customWidth="1"/>
    <col min="9735" max="9735" width="28.85546875" style="2" customWidth="1"/>
    <col min="9736" max="9736" width="19.7109375" style="2" customWidth="1"/>
    <col min="9737" max="9737" width="18.42578125" style="2" customWidth="1"/>
    <col min="9738" max="9738" width="14.42578125" style="2" customWidth="1"/>
    <col min="9739" max="9739" width="12.85546875" style="2" customWidth="1"/>
    <col min="9740" max="9740" width="16" style="2" customWidth="1"/>
    <col min="9741" max="9741" width="9.140625" style="2" customWidth="1"/>
    <col min="9742" max="9742" width="9.5703125" style="2" bestFit="1" customWidth="1"/>
    <col min="9743" max="9743" width="21.28515625" style="2" customWidth="1"/>
    <col min="9744" max="9744" width="23.28515625" style="2" bestFit="1" customWidth="1"/>
    <col min="9745" max="9745" width="21.85546875" style="2" bestFit="1" customWidth="1"/>
    <col min="9746" max="9746" width="9.140625" style="2" customWidth="1"/>
    <col min="9747" max="9747" width="21.28515625" style="2" customWidth="1"/>
    <col min="9748" max="9755" width="9.140625" style="2" customWidth="1"/>
    <col min="9756" max="9756" width="44" style="2" customWidth="1"/>
    <col min="9757" max="9757" width="23.42578125" style="2" customWidth="1"/>
    <col min="9758" max="9759" width="18.7109375" style="2" customWidth="1"/>
    <col min="9760" max="9761" width="9.140625" style="2"/>
    <col min="9762" max="9762" width="20" style="2" customWidth="1"/>
    <col min="9763" max="9763" width="15.42578125" style="2" customWidth="1"/>
    <col min="9764" max="9989" width="9.140625" style="2"/>
    <col min="9990" max="9990" width="20.85546875" style="2" bestFit="1" customWidth="1"/>
    <col min="9991" max="9991" width="28.85546875" style="2" customWidth="1"/>
    <col min="9992" max="9992" width="19.7109375" style="2" customWidth="1"/>
    <col min="9993" max="9993" width="18.42578125" style="2" customWidth="1"/>
    <col min="9994" max="9994" width="14.42578125" style="2" customWidth="1"/>
    <col min="9995" max="9995" width="12.85546875" style="2" customWidth="1"/>
    <col min="9996" max="9996" width="16" style="2" customWidth="1"/>
    <col min="9997" max="9997" width="9.140625" style="2" customWidth="1"/>
    <col min="9998" max="9998" width="9.5703125" style="2" bestFit="1" customWidth="1"/>
    <col min="9999" max="9999" width="21.28515625" style="2" customWidth="1"/>
    <col min="10000" max="10000" width="23.28515625" style="2" bestFit="1" customWidth="1"/>
    <col min="10001" max="10001" width="21.85546875" style="2" bestFit="1" customWidth="1"/>
    <col min="10002" max="10002" width="9.140625" style="2" customWidth="1"/>
    <col min="10003" max="10003" width="21.28515625" style="2" customWidth="1"/>
    <col min="10004" max="10011" width="9.140625" style="2" customWidth="1"/>
    <col min="10012" max="10012" width="44" style="2" customWidth="1"/>
    <col min="10013" max="10013" width="23.42578125" style="2" customWidth="1"/>
    <col min="10014" max="10015" width="18.7109375" style="2" customWidth="1"/>
    <col min="10016" max="10017" width="9.140625" style="2"/>
    <col min="10018" max="10018" width="20" style="2" customWidth="1"/>
    <col min="10019" max="10019" width="15.42578125" style="2" customWidth="1"/>
    <col min="10020" max="10245" width="9.140625" style="2"/>
    <col min="10246" max="10246" width="20.85546875" style="2" bestFit="1" customWidth="1"/>
    <col min="10247" max="10247" width="28.85546875" style="2" customWidth="1"/>
    <col min="10248" max="10248" width="19.7109375" style="2" customWidth="1"/>
    <col min="10249" max="10249" width="18.42578125" style="2" customWidth="1"/>
    <col min="10250" max="10250" width="14.42578125" style="2" customWidth="1"/>
    <col min="10251" max="10251" width="12.85546875" style="2" customWidth="1"/>
    <col min="10252" max="10252" width="16" style="2" customWidth="1"/>
    <col min="10253" max="10253" width="9.140625" style="2" customWidth="1"/>
    <col min="10254" max="10254" width="9.5703125" style="2" bestFit="1" customWidth="1"/>
    <col min="10255" max="10255" width="21.28515625" style="2" customWidth="1"/>
    <col min="10256" max="10256" width="23.28515625" style="2" bestFit="1" customWidth="1"/>
    <col min="10257" max="10257" width="21.85546875" style="2" bestFit="1" customWidth="1"/>
    <col min="10258" max="10258" width="9.140625" style="2" customWidth="1"/>
    <col min="10259" max="10259" width="21.28515625" style="2" customWidth="1"/>
    <col min="10260" max="10267" width="9.140625" style="2" customWidth="1"/>
    <col min="10268" max="10268" width="44" style="2" customWidth="1"/>
    <col min="10269" max="10269" width="23.42578125" style="2" customWidth="1"/>
    <col min="10270" max="10271" width="18.7109375" style="2" customWidth="1"/>
    <col min="10272" max="10273" width="9.140625" style="2"/>
    <col min="10274" max="10274" width="20" style="2" customWidth="1"/>
    <col min="10275" max="10275" width="15.42578125" style="2" customWidth="1"/>
    <col min="10276" max="10501" width="9.140625" style="2"/>
    <col min="10502" max="10502" width="20.85546875" style="2" bestFit="1" customWidth="1"/>
    <col min="10503" max="10503" width="28.85546875" style="2" customWidth="1"/>
    <col min="10504" max="10504" width="19.7109375" style="2" customWidth="1"/>
    <col min="10505" max="10505" width="18.42578125" style="2" customWidth="1"/>
    <col min="10506" max="10506" width="14.42578125" style="2" customWidth="1"/>
    <col min="10507" max="10507" width="12.85546875" style="2" customWidth="1"/>
    <col min="10508" max="10508" width="16" style="2" customWidth="1"/>
    <col min="10509" max="10509" width="9.140625" style="2" customWidth="1"/>
    <col min="10510" max="10510" width="9.5703125" style="2" bestFit="1" customWidth="1"/>
    <col min="10511" max="10511" width="21.28515625" style="2" customWidth="1"/>
    <col min="10512" max="10512" width="23.28515625" style="2" bestFit="1" customWidth="1"/>
    <col min="10513" max="10513" width="21.85546875" style="2" bestFit="1" customWidth="1"/>
    <col min="10514" max="10514" width="9.140625" style="2" customWidth="1"/>
    <col min="10515" max="10515" width="21.28515625" style="2" customWidth="1"/>
    <col min="10516" max="10523" width="9.140625" style="2" customWidth="1"/>
    <col min="10524" max="10524" width="44" style="2" customWidth="1"/>
    <col min="10525" max="10525" width="23.42578125" style="2" customWidth="1"/>
    <col min="10526" max="10527" width="18.7109375" style="2" customWidth="1"/>
    <col min="10528" max="10529" width="9.140625" style="2"/>
    <col min="10530" max="10530" width="20" style="2" customWidth="1"/>
    <col min="10531" max="10531" width="15.42578125" style="2" customWidth="1"/>
    <col min="10532" max="10757" width="9.140625" style="2"/>
    <col min="10758" max="10758" width="20.85546875" style="2" bestFit="1" customWidth="1"/>
    <col min="10759" max="10759" width="28.85546875" style="2" customWidth="1"/>
    <col min="10760" max="10760" width="19.7109375" style="2" customWidth="1"/>
    <col min="10761" max="10761" width="18.42578125" style="2" customWidth="1"/>
    <col min="10762" max="10762" width="14.42578125" style="2" customWidth="1"/>
    <col min="10763" max="10763" width="12.85546875" style="2" customWidth="1"/>
    <col min="10764" max="10764" width="16" style="2" customWidth="1"/>
    <col min="10765" max="10765" width="9.140625" style="2" customWidth="1"/>
    <col min="10766" max="10766" width="9.5703125" style="2" bestFit="1" customWidth="1"/>
    <col min="10767" max="10767" width="21.28515625" style="2" customWidth="1"/>
    <col min="10768" max="10768" width="23.28515625" style="2" bestFit="1" customWidth="1"/>
    <col min="10769" max="10769" width="21.85546875" style="2" bestFit="1" customWidth="1"/>
    <col min="10770" max="10770" width="9.140625" style="2" customWidth="1"/>
    <col min="10771" max="10771" width="21.28515625" style="2" customWidth="1"/>
    <col min="10772" max="10779" width="9.140625" style="2" customWidth="1"/>
    <col min="10780" max="10780" width="44" style="2" customWidth="1"/>
    <col min="10781" max="10781" width="23.42578125" style="2" customWidth="1"/>
    <col min="10782" max="10783" width="18.7109375" style="2" customWidth="1"/>
    <col min="10784" max="10785" width="9.140625" style="2"/>
    <col min="10786" max="10786" width="20" style="2" customWidth="1"/>
    <col min="10787" max="10787" width="15.42578125" style="2" customWidth="1"/>
    <col min="10788" max="11013" width="9.140625" style="2"/>
    <col min="11014" max="11014" width="20.85546875" style="2" bestFit="1" customWidth="1"/>
    <col min="11015" max="11015" width="28.85546875" style="2" customWidth="1"/>
    <col min="11016" max="11016" width="19.7109375" style="2" customWidth="1"/>
    <col min="11017" max="11017" width="18.42578125" style="2" customWidth="1"/>
    <col min="11018" max="11018" width="14.42578125" style="2" customWidth="1"/>
    <col min="11019" max="11019" width="12.85546875" style="2" customWidth="1"/>
    <col min="11020" max="11020" width="16" style="2" customWidth="1"/>
    <col min="11021" max="11021" width="9.140625" style="2" customWidth="1"/>
    <col min="11022" max="11022" width="9.5703125" style="2" bestFit="1" customWidth="1"/>
    <col min="11023" max="11023" width="21.28515625" style="2" customWidth="1"/>
    <col min="11024" max="11024" width="23.28515625" style="2" bestFit="1" customWidth="1"/>
    <col min="11025" max="11025" width="21.85546875" style="2" bestFit="1" customWidth="1"/>
    <col min="11026" max="11026" width="9.140625" style="2" customWidth="1"/>
    <col min="11027" max="11027" width="21.28515625" style="2" customWidth="1"/>
    <col min="11028" max="11035" width="9.140625" style="2" customWidth="1"/>
    <col min="11036" max="11036" width="44" style="2" customWidth="1"/>
    <col min="11037" max="11037" width="23.42578125" style="2" customWidth="1"/>
    <col min="11038" max="11039" width="18.7109375" style="2" customWidth="1"/>
    <col min="11040" max="11041" width="9.140625" style="2"/>
    <col min="11042" max="11042" width="20" style="2" customWidth="1"/>
    <col min="11043" max="11043" width="15.42578125" style="2" customWidth="1"/>
    <col min="11044" max="11269" width="9.140625" style="2"/>
    <col min="11270" max="11270" width="20.85546875" style="2" bestFit="1" customWidth="1"/>
    <col min="11271" max="11271" width="28.85546875" style="2" customWidth="1"/>
    <col min="11272" max="11272" width="19.7109375" style="2" customWidth="1"/>
    <col min="11273" max="11273" width="18.42578125" style="2" customWidth="1"/>
    <col min="11274" max="11274" width="14.42578125" style="2" customWidth="1"/>
    <col min="11275" max="11275" width="12.85546875" style="2" customWidth="1"/>
    <col min="11276" max="11276" width="16" style="2" customWidth="1"/>
    <col min="11277" max="11277" width="9.140625" style="2" customWidth="1"/>
    <col min="11278" max="11278" width="9.5703125" style="2" bestFit="1" customWidth="1"/>
    <col min="11279" max="11279" width="21.28515625" style="2" customWidth="1"/>
    <col min="11280" max="11280" width="23.28515625" style="2" bestFit="1" customWidth="1"/>
    <col min="11281" max="11281" width="21.85546875" style="2" bestFit="1" customWidth="1"/>
    <col min="11282" max="11282" width="9.140625" style="2" customWidth="1"/>
    <col min="11283" max="11283" width="21.28515625" style="2" customWidth="1"/>
    <col min="11284" max="11291" width="9.140625" style="2" customWidth="1"/>
    <col min="11292" max="11292" width="44" style="2" customWidth="1"/>
    <col min="11293" max="11293" width="23.42578125" style="2" customWidth="1"/>
    <col min="11294" max="11295" width="18.7109375" style="2" customWidth="1"/>
    <col min="11296" max="11297" width="9.140625" style="2"/>
    <col min="11298" max="11298" width="20" style="2" customWidth="1"/>
    <col min="11299" max="11299" width="15.42578125" style="2" customWidth="1"/>
    <col min="11300" max="11525" width="9.140625" style="2"/>
    <col min="11526" max="11526" width="20.85546875" style="2" bestFit="1" customWidth="1"/>
    <col min="11527" max="11527" width="28.85546875" style="2" customWidth="1"/>
    <col min="11528" max="11528" width="19.7109375" style="2" customWidth="1"/>
    <col min="11529" max="11529" width="18.42578125" style="2" customWidth="1"/>
    <col min="11530" max="11530" width="14.42578125" style="2" customWidth="1"/>
    <col min="11531" max="11531" width="12.85546875" style="2" customWidth="1"/>
    <col min="11532" max="11532" width="16" style="2" customWidth="1"/>
    <col min="11533" max="11533" width="9.140625" style="2" customWidth="1"/>
    <col min="11534" max="11534" width="9.5703125" style="2" bestFit="1" customWidth="1"/>
    <col min="11535" max="11535" width="21.28515625" style="2" customWidth="1"/>
    <col min="11536" max="11536" width="23.28515625" style="2" bestFit="1" customWidth="1"/>
    <col min="11537" max="11537" width="21.85546875" style="2" bestFit="1" customWidth="1"/>
    <col min="11538" max="11538" width="9.140625" style="2" customWidth="1"/>
    <col min="11539" max="11539" width="21.28515625" style="2" customWidth="1"/>
    <col min="11540" max="11547" width="9.140625" style="2" customWidth="1"/>
    <col min="11548" max="11548" width="44" style="2" customWidth="1"/>
    <col min="11549" max="11549" width="23.42578125" style="2" customWidth="1"/>
    <col min="11550" max="11551" width="18.7109375" style="2" customWidth="1"/>
    <col min="11552" max="11553" width="9.140625" style="2"/>
    <col min="11554" max="11554" width="20" style="2" customWidth="1"/>
    <col min="11555" max="11555" width="15.42578125" style="2" customWidth="1"/>
    <col min="11556" max="11781" width="9.140625" style="2"/>
    <col min="11782" max="11782" width="20.85546875" style="2" bestFit="1" customWidth="1"/>
    <col min="11783" max="11783" width="28.85546875" style="2" customWidth="1"/>
    <col min="11784" max="11784" width="19.7109375" style="2" customWidth="1"/>
    <col min="11785" max="11785" width="18.42578125" style="2" customWidth="1"/>
    <col min="11786" max="11786" width="14.42578125" style="2" customWidth="1"/>
    <col min="11787" max="11787" width="12.85546875" style="2" customWidth="1"/>
    <col min="11788" max="11788" width="16" style="2" customWidth="1"/>
    <col min="11789" max="11789" width="9.140625" style="2" customWidth="1"/>
    <col min="11790" max="11790" width="9.5703125" style="2" bestFit="1" customWidth="1"/>
    <col min="11791" max="11791" width="21.28515625" style="2" customWidth="1"/>
    <col min="11792" max="11792" width="23.28515625" style="2" bestFit="1" customWidth="1"/>
    <col min="11793" max="11793" width="21.85546875" style="2" bestFit="1" customWidth="1"/>
    <col min="11794" max="11794" width="9.140625" style="2" customWidth="1"/>
    <col min="11795" max="11795" width="21.28515625" style="2" customWidth="1"/>
    <col min="11796" max="11803" width="9.140625" style="2" customWidth="1"/>
    <col min="11804" max="11804" width="44" style="2" customWidth="1"/>
    <col min="11805" max="11805" width="23.42578125" style="2" customWidth="1"/>
    <col min="11806" max="11807" width="18.7109375" style="2" customWidth="1"/>
    <col min="11808" max="11809" width="9.140625" style="2"/>
    <col min="11810" max="11810" width="20" style="2" customWidth="1"/>
    <col min="11811" max="11811" width="15.42578125" style="2" customWidth="1"/>
    <col min="11812" max="12037" width="9.140625" style="2"/>
    <col min="12038" max="12038" width="20.85546875" style="2" bestFit="1" customWidth="1"/>
    <col min="12039" max="12039" width="28.85546875" style="2" customWidth="1"/>
    <col min="12040" max="12040" width="19.7109375" style="2" customWidth="1"/>
    <col min="12041" max="12041" width="18.42578125" style="2" customWidth="1"/>
    <col min="12042" max="12042" width="14.42578125" style="2" customWidth="1"/>
    <col min="12043" max="12043" width="12.85546875" style="2" customWidth="1"/>
    <col min="12044" max="12044" width="16" style="2" customWidth="1"/>
    <col min="12045" max="12045" width="9.140625" style="2" customWidth="1"/>
    <col min="12046" max="12046" width="9.5703125" style="2" bestFit="1" customWidth="1"/>
    <col min="12047" max="12047" width="21.28515625" style="2" customWidth="1"/>
    <col min="12048" max="12048" width="23.28515625" style="2" bestFit="1" customWidth="1"/>
    <col min="12049" max="12049" width="21.85546875" style="2" bestFit="1" customWidth="1"/>
    <col min="12050" max="12050" width="9.140625" style="2" customWidth="1"/>
    <col min="12051" max="12051" width="21.28515625" style="2" customWidth="1"/>
    <col min="12052" max="12059" width="9.140625" style="2" customWidth="1"/>
    <col min="12060" max="12060" width="44" style="2" customWidth="1"/>
    <col min="12061" max="12061" width="23.42578125" style="2" customWidth="1"/>
    <col min="12062" max="12063" width="18.7109375" style="2" customWidth="1"/>
    <col min="12064" max="12065" width="9.140625" style="2"/>
    <col min="12066" max="12066" width="20" style="2" customWidth="1"/>
    <col min="12067" max="12067" width="15.42578125" style="2" customWidth="1"/>
    <col min="12068" max="12293" width="9.140625" style="2"/>
    <col min="12294" max="12294" width="20.85546875" style="2" bestFit="1" customWidth="1"/>
    <col min="12295" max="12295" width="28.85546875" style="2" customWidth="1"/>
    <col min="12296" max="12296" width="19.7109375" style="2" customWidth="1"/>
    <col min="12297" max="12297" width="18.42578125" style="2" customWidth="1"/>
    <col min="12298" max="12298" width="14.42578125" style="2" customWidth="1"/>
    <col min="12299" max="12299" width="12.85546875" style="2" customWidth="1"/>
    <col min="12300" max="12300" width="16" style="2" customWidth="1"/>
    <col min="12301" max="12301" width="9.140625" style="2" customWidth="1"/>
    <col min="12302" max="12302" width="9.5703125" style="2" bestFit="1" customWidth="1"/>
    <col min="12303" max="12303" width="21.28515625" style="2" customWidth="1"/>
    <col min="12304" max="12304" width="23.28515625" style="2" bestFit="1" customWidth="1"/>
    <col min="12305" max="12305" width="21.85546875" style="2" bestFit="1" customWidth="1"/>
    <col min="12306" max="12306" width="9.140625" style="2" customWidth="1"/>
    <col min="12307" max="12307" width="21.28515625" style="2" customWidth="1"/>
    <col min="12308" max="12315" width="9.140625" style="2" customWidth="1"/>
    <col min="12316" max="12316" width="44" style="2" customWidth="1"/>
    <col min="12317" max="12317" width="23.42578125" style="2" customWidth="1"/>
    <col min="12318" max="12319" width="18.7109375" style="2" customWidth="1"/>
    <col min="12320" max="12321" width="9.140625" style="2"/>
    <col min="12322" max="12322" width="20" style="2" customWidth="1"/>
    <col min="12323" max="12323" width="15.42578125" style="2" customWidth="1"/>
    <col min="12324" max="12549" width="9.140625" style="2"/>
    <col min="12550" max="12550" width="20.85546875" style="2" bestFit="1" customWidth="1"/>
    <col min="12551" max="12551" width="28.85546875" style="2" customWidth="1"/>
    <col min="12552" max="12552" width="19.7109375" style="2" customWidth="1"/>
    <col min="12553" max="12553" width="18.42578125" style="2" customWidth="1"/>
    <col min="12554" max="12554" width="14.42578125" style="2" customWidth="1"/>
    <col min="12555" max="12555" width="12.85546875" style="2" customWidth="1"/>
    <col min="12556" max="12556" width="16" style="2" customWidth="1"/>
    <col min="12557" max="12557" width="9.140625" style="2" customWidth="1"/>
    <col min="12558" max="12558" width="9.5703125" style="2" bestFit="1" customWidth="1"/>
    <col min="12559" max="12559" width="21.28515625" style="2" customWidth="1"/>
    <col min="12560" max="12560" width="23.28515625" style="2" bestFit="1" customWidth="1"/>
    <col min="12561" max="12561" width="21.85546875" style="2" bestFit="1" customWidth="1"/>
    <col min="12562" max="12562" width="9.140625" style="2" customWidth="1"/>
    <col min="12563" max="12563" width="21.28515625" style="2" customWidth="1"/>
    <col min="12564" max="12571" width="9.140625" style="2" customWidth="1"/>
    <col min="12572" max="12572" width="44" style="2" customWidth="1"/>
    <col min="12573" max="12573" width="23.42578125" style="2" customWidth="1"/>
    <col min="12574" max="12575" width="18.7109375" style="2" customWidth="1"/>
    <col min="12576" max="12577" width="9.140625" style="2"/>
    <col min="12578" max="12578" width="20" style="2" customWidth="1"/>
    <col min="12579" max="12579" width="15.42578125" style="2" customWidth="1"/>
    <col min="12580" max="12805" width="9.140625" style="2"/>
    <col min="12806" max="12806" width="20.85546875" style="2" bestFit="1" customWidth="1"/>
    <col min="12807" max="12807" width="28.85546875" style="2" customWidth="1"/>
    <col min="12808" max="12808" width="19.7109375" style="2" customWidth="1"/>
    <col min="12809" max="12809" width="18.42578125" style="2" customWidth="1"/>
    <col min="12810" max="12810" width="14.42578125" style="2" customWidth="1"/>
    <col min="12811" max="12811" width="12.85546875" style="2" customWidth="1"/>
    <col min="12812" max="12812" width="16" style="2" customWidth="1"/>
    <col min="12813" max="12813" width="9.140625" style="2" customWidth="1"/>
    <col min="12814" max="12814" width="9.5703125" style="2" bestFit="1" customWidth="1"/>
    <col min="12815" max="12815" width="21.28515625" style="2" customWidth="1"/>
    <col min="12816" max="12816" width="23.28515625" style="2" bestFit="1" customWidth="1"/>
    <col min="12817" max="12817" width="21.85546875" style="2" bestFit="1" customWidth="1"/>
    <col min="12818" max="12818" width="9.140625" style="2" customWidth="1"/>
    <col min="12819" max="12819" width="21.28515625" style="2" customWidth="1"/>
    <col min="12820" max="12827" width="9.140625" style="2" customWidth="1"/>
    <col min="12828" max="12828" width="44" style="2" customWidth="1"/>
    <col min="12829" max="12829" width="23.42578125" style="2" customWidth="1"/>
    <col min="12830" max="12831" width="18.7109375" style="2" customWidth="1"/>
    <col min="12832" max="12833" width="9.140625" style="2"/>
    <col min="12834" max="12834" width="20" style="2" customWidth="1"/>
    <col min="12835" max="12835" width="15.42578125" style="2" customWidth="1"/>
    <col min="12836" max="13061" width="9.140625" style="2"/>
    <col min="13062" max="13062" width="20.85546875" style="2" bestFit="1" customWidth="1"/>
    <col min="13063" max="13063" width="28.85546875" style="2" customWidth="1"/>
    <col min="13064" max="13064" width="19.7109375" style="2" customWidth="1"/>
    <col min="13065" max="13065" width="18.42578125" style="2" customWidth="1"/>
    <col min="13066" max="13066" width="14.42578125" style="2" customWidth="1"/>
    <col min="13067" max="13067" width="12.85546875" style="2" customWidth="1"/>
    <col min="13068" max="13068" width="16" style="2" customWidth="1"/>
    <col min="13069" max="13069" width="9.140625" style="2" customWidth="1"/>
    <col min="13070" max="13070" width="9.5703125" style="2" bestFit="1" customWidth="1"/>
    <col min="13071" max="13071" width="21.28515625" style="2" customWidth="1"/>
    <col min="13072" max="13072" width="23.28515625" style="2" bestFit="1" customWidth="1"/>
    <col min="13073" max="13073" width="21.85546875" style="2" bestFit="1" customWidth="1"/>
    <col min="13074" max="13074" width="9.140625" style="2" customWidth="1"/>
    <col min="13075" max="13075" width="21.28515625" style="2" customWidth="1"/>
    <col min="13076" max="13083" width="9.140625" style="2" customWidth="1"/>
    <col min="13084" max="13084" width="44" style="2" customWidth="1"/>
    <col min="13085" max="13085" width="23.42578125" style="2" customWidth="1"/>
    <col min="13086" max="13087" width="18.7109375" style="2" customWidth="1"/>
    <col min="13088" max="13089" width="9.140625" style="2"/>
    <col min="13090" max="13090" width="20" style="2" customWidth="1"/>
    <col min="13091" max="13091" width="15.42578125" style="2" customWidth="1"/>
    <col min="13092" max="13317" width="9.140625" style="2"/>
    <col min="13318" max="13318" width="20.85546875" style="2" bestFit="1" customWidth="1"/>
    <col min="13319" max="13319" width="28.85546875" style="2" customWidth="1"/>
    <col min="13320" max="13320" width="19.7109375" style="2" customWidth="1"/>
    <col min="13321" max="13321" width="18.42578125" style="2" customWidth="1"/>
    <col min="13322" max="13322" width="14.42578125" style="2" customWidth="1"/>
    <col min="13323" max="13323" width="12.85546875" style="2" customWidth="1"/>
    <col min="13324" max="13324" width="16" style="2" customWidth="1"/>
    <col min="13325" max="13325" width="9.140625" style="2" customWidth="1"/>
    <col min="13326" max="13326" width="9.5703125" style="2" bestFit="1" customWidth="1"/>
    <col min="13327" max="13327" width="21.28515625" style="2" customWidth="1"/>
    <col min="13328" max="13328" width="23.28515625" style="2" bestFit="1" customWidth="1"/>
    <col min="13329" max="13329" width="21.85546875" style="2" bestFit="1" customWidth="1"/>
    <col min="13330" max="13330" width="9.140625" style="2" customWidth="1"/>
    <col min="13331" max="13331" width="21.28515625" style="2" customWidth="1"/>
    <col min="13332" max="13339" width="9.140625" style="2" customWidth="1"/>
    <col min="13340" max="13340" width="44" style="2" customWidth="1"/>
    <col min="13341" max="13341" width="23.42578125" style="2" customWidth="1"/>
    <col min="13342" max="13343" width="18.7109375" style="2" customWidth="1"/>
    <col min="13344" max="13345" width="9.140625" style="2"/>
    <col min="13346" max="13346" width="20" style="2" customWidth="1"/>
    <col min="13347" max="13347" width="15.42578125" style="2" customWidth="1"/>
    <col min="13348" max="13573" width="9.140625" style="2"/>
    <col min="13574" max="13574" width="20.85546875" style="2" bestFit="1" customWidth="1"/>
    <col min="13575" max="13575" width="28.85546875" style="2" customWidth="1"/>
    <col min="13576" max="13576" width="19.7109375" style="2" customWidth="1"/>
    <col min="13577" max="13577" width="18.42578125" style="2" customWidth="1"/>
    <col min="13578" max="13578" width="14.42578125" style="2" customWidth="1"/>
    <col min="13579" max="13579" width="12.85546875" style="2" customWidth="1"/>
    <col min="13580" max="13580" width="16" style="2" customWidth="1"/>
    <col min="13581" max="13581" width="9.140625" style="2" customWidth="1"/>
    <col min="13582" max="13582" width="9.5703125" style="2" bestFit="1" customWidth="1"/>
    <col min="13583" max="13583" width="21.28515625" style="2" customWidth="1"/>
    <col min="13584" max="13584" width="23.28515625" style="2" bestFit="1" customWidth="1"/>
    <col min="13585" max="13585" width="21.85546875" style="2" bestFit="1" customWidth="1"/>
    <col min="13586" max="13586" width="9.140625" style="2" customWidth="1"/>
    <col min="13587" max="13587" width="21.28515625" style="2" customWidth="1"/>
    <col min="13588" max="13595" width="9.140625" style="2" customWidth="1"/>
    <col min="13596" max="13596" width="44" style="2" customWidth="1"/>
    <col min="13597" max="13597" width="23.42578125" style="2" customWidth="1"/>
    <col min="13598" max="13599" width="18.7109375" style="2" customWidth="1"/>
    <col min="13600" max="13601" width="9.140625" style="2"/>
    <col min="13602" max="13602" width="20" style="2" customWidth="1"/>
    <col min="13603" max="13603" width="15.42578125" style="2" customWidth="1"/>
    <col min="13604" max="13829" width="9.140625" style="2"/>
    <col min="13830" max="13830" width="20.85546875" style="2" bestFit="1" customWidth="1"/>
    <col min="13831" max="13831" width="28.85546875" style="2" customWidth="1"/>
    <col min="13832" max="13832" width="19.7109375" style="2" customWidth="1"/>
    <col min="13833" max="13833" width="18.42578125" style="2" customWidth="1"/>
    <col min="13834" max="13834" width="14.42578125" style="2" customWidth="1"/>
    <col min="13835" max="13835" width="12.85546875" style="2" customWidth="1"/>
    <col min="13836" max="13836" width="16" style="2" customWidth="1"/>
    <col min="13837" max="13837" width="9.140625" style="2" customWidth="1"/>
    <col min="13838" max="13838" width="9.5703125" style="2" bestFit="1" customWidth="1"/>
    <col min="13839" max="13839" width="21.28515625" style="2" customWidth="1"/>
    <col min="13840" max="13840" width="23.28515625" style="2" bestFit="1" customWidth="1"/>
    <col min="13841" max="13841" width="21.85546875" style="2" bestFit="1" customWidth="1"/>
    <col min="13842" max="13842" width="9.140625" style="2" customWidth="1"/>
    <col min="13843" max="13843" width="21.28515625" style="2" customWidth="1"/>
    <col min="13844" max="13851" width="9.140625" style="2" customWidth="1"/>
    <col min="13852" max="13852" width="44" style="2" customWidth="1"/>
    <col min="13853" max="13853" width="23.42578125" style="2" customWidth="1"/>
    <col min="13854" max="13855" width="18.7109375" style="2" customWidth="1"/>
    <col min="13856" max="13857" width="9.140625" style="2"/>
    <col min="13858" max="13858" width="20" style="2" customWidth="1"/>
    <col min="13859" max="13859" width="15.42578125" style="2" customWidth="1"/>
    <col min="13860" max="14085" width="9.140625" style="2"/>
    <col min="14086" max="14086" width="20.85546875" style="2" bestFit="1" customWidth="1"/>
    <col min="14087" max="14087" width="28.85546875" style="2" customWidth="1"/>
    <col min="14088" max="14088" width="19.7109375" style="2" customWidth="1"/>
    <col min="14089" max="14089" width="18.42578125" style="2" customWidth="1"/>
    <col min="14090" max="14090" width="14.42578125" style="2" customWidth="1"/>
    <col min="14091" max="14091" width="12.85546875" style="2" customWidth="1"/>
    <col min="14092" max="14092" width="16" style="2" customWidth="1"/>
    <col min="14093" max="14093" width="9.140625" style="2" customWidth="1"/>
    <col min="14094" max="14094" width="9.5703125" style="2" bestFit="1" customWidth="1"/>
    <col min="14095" max="14095" width="21.28515625" style="2" customWidth="1"/>
    <col min="14096" max="14096" width="23.28515625" style="2" bestFit="1" customWidth="1"/>
    <col min="14097" max="14097" width="21.85546875" style="2" bestFit="1" customWidth="1"/>
    <col min="14098" max="14098" width="9.140625" style="2" customWidth="1"/>
    <col min="14099" max="14099" width="21.28515625" style="2" customWidth="1"/>
    <col min="14100" max="14107" width="9.140625" style="2" customWidth="1"/>
    <col min="14108" max="14108" width="44" style="2" customWidth="1"/>
    <col min="14109" max="14109" width="23.42578125" style="2" customWidth="1"/>
    <col min="14110" max="14111" width="18.7109375" style="2" customWidth="1"/>
    <col min="14112" max="14113" width="9.140625" style="2"/>
    <col min="14114" max="14114" width="20" style="2" customWidth="1"/>
    <col min="14115" max="14115" width="15.42578125" style="2" customWidth="1"/>
    <col min="14116" max="14341" width="9.140625" style="2"/>
    <col min="14342" max="14342" width="20.85546875" style="2" bestFit="1" customWidth="1"/>
    <col min="14343" max="14343" width="28.85546875" style="2" customWidth="1"/>
    <col min="14344" max="14344" width="19.7109375" style="2" customWidth="1"/>
    <col min="14345" max="14345" width="18.42578125" style="2" customWidth="1"/>
    <col min="14346" max="14346" width="14.42578125" style="2" customWidth="1"/>
    <col min="14347" max="14347" width="12.85546875" style="2" customWidth="1"/>
    <col min="14348" max="14348" width="16" style="2" customWidth="1"/>
    <col min="14349" max="14349" width="9.140625" style="2" customWidth="1"/>
    <col min="14350" max="14350" width="9.5703125" style="2" bestFit="1" customWidth="1"/>
    <col min="14351" max="14351" width="21.28515625" style="2" customWidth="1"/>
    <col min="14352" max="14352" width="23.28515625" style="2" bestFit="1" customWidth="1"/>
    <col min="14353" max="14353" width="21.85546875" style="2" bestFit="1" customWidth="1"/>
    <col min="14354" max="14354" width="9.140625" style="2" customWidth="1"/>
    <col min="14355" max="14355" width="21.28515625" style="2" customWidth="1"/>
    <col min="14356" max="14363" width="9.140625" style="2" customWidth="1"/>
    <col min="14364" max="14364" width="44" style="2" customWidth="1"/>
    <col min="14365" max="14365" width="23.42578125" style="2" customWidth="1"/>
    <col min="14366" max="14367" width="18.7109375" style="2" customWidth="1"/>
    <col min="14368" max="14369" width="9.140625" style="2"/>
    <col min="14370" max="14370" width="20" style="2" customWidth="1"/>
    <col min="14371" max="14371" width="15.42578125" style="2" customWidth="1"/>
    <col min="14372" max="14597" width="9.140625" style="2"/>
    <col min="14598" max="14598" width="20.85546875" style="2" bestFit="1" customWidth="1"/>
    <col min="14599" max="14599" width="28.85546875" style="2" customWidth="1"/>
    <col min="14600" max="14600" width="19.7109375" style="2" customWidth="1"/>
    <col min="14601" max="14601" width="18.42578125" style="2" customWidth="1"/>
    <col min="14602" max="14602" width="14.42578125" style="2" customWidth="1"/>
    <col min="14603" max="14603" width="12.85546875" style="2" customWidth="1"/>
    <col min="14604" max="14604" width="16" style="2" customWidth="1"/>
    <col min="14605" max="14605" width="9.140625" style="2" customWidth="1"/>
    <col min="14606" max="14606" width="9.5703125" style="2" bestFit="1" customWidth="1"/>
    <col min="14607" max="14607" width="21.28515625" style="2" customWidth="1"/>
    <col min="14608" max="14608" width="23.28515625" style="2" bestFit="1" customWidth="1"/>
    <col min="14609" max="14609" width="21.85546875" style="2" bestFit="1" customWidth="1"/>
    <col min="14610" max="14610" width="9.140625" style="2" customWidth="1"/>
    <col min="14611" max="14611" width="21.28515625" style="2" customWidth="1"/>
    <col min="14612" max="14619" width="9.140625" style="2" customWidth="1"/>
    <col min="14620" max="14620" width="44" style="2" customWidth="1"/>
    <col min="14621" max="14621" width="23.42578125" style="2" customWidth="1"/>
    <col min="14622" max="14623" width="18.7109375" style="2" customWidth="1"/>
    <col min="14624" max="14625" width="9.140625" style="2"/>
    <col min="14626" max="14626" width="20" style="2" customWidth="1"/>
    <col min="14627" max="14627" width="15.42578125" style="2" customWidth="1"/>
    <col min="14628" max="14853" width="9.140625" style="2"/>
    <col min="14854" max="14854" width="20.85546875" style="2" bestFit="1" customWidth="1"/>
    <col min="14855" max="14855" width="28.85546875" style="2" customWidth="1"/>
    <col min="14856" max="14856" width="19.7109375" style="2" customWidth="1"/>
    <col min="14857" max="14857" width="18.42578125" style="2" customWidth="1"/>
    <col min="14858" max="14858" width="14.42578125" style="2" customWidth="1"/>
    <col min="14859" max="14859" width="12.85546875" style="2" customWidth="1"/>
    <col min="14860" max="14860" width="16" style="2" customWidth="1"/>
    <col min="14861" max="14861" width="9.140625" style="2" customWidth="1"/>
    <col min="14862" max="14862" width="9.5703125" style="2" bestFit="1" customWidth="1"/>
    <col min="14863" max="14863" width="21.28515625" style="2" customWidth="1"/>
    <col min="14864" max="14864" width="23.28515625" style="2" bestFit="1" customWidth="1"/>
    <col min="14865" max="14865" width="21.85546875" style="2" bestFit="1" customWidth="1"/>
    <col min="14866" max="14866" width="9.140625" style="2" customWidth="1"/>
    <col min="14867" max="14867" width="21.28515625" style="2" customWidth="1"/>
    <col min="14868" max="14875" width="9.140625" style="2" customWidth="1"/>
    <col min="14876" max="14876" width="44" style="2" customWidth="1"/>
    <col min="14877" max="14877" width="23.42578125" style="2" customWidth="1"/>
    <col min="14878" max="14879" width="18.7109375" style="2" customWidth="1"/>
    <col min="14880" max="14881" width="9.140625" style="2"/>
    <col min="14882" max="14882" width="20" style="2" customWidth="1"/>
    <col min="14883" max="14883" width="15.42578125" style="2" customWidth="1"/>
    <col min="14884" max="15109" width="9.140625" style="2"/>
    <col min="15110" max="15110" width="20.85546875" style="2" bestFit="1" customWidth="1"/>
    <col min="15111" max="15111" width="28.85546875" style="2" customWidth="1"/>
    <col min="15112" max="15112" width="19.7109375" style="2" customWidth="1"/>
    <col min="15113" max="15113" width="18.42578125" style="2" customWidth="1"/>
    <col min="15114" max="15114" width="14.42578125" style="2" customWidth="1"/>
    <col min="15115" max="15115" width="12.85546875" style="2" customWidth="1"/>
    <col min="15116" max="15116" width="16" style="2" customWidth="1"/>
    <col min="15117" max="15117" width="9.140625" style="2" customWidth="1"/>
    <col min="15118" max="15118" width="9.5703125" style="2" bestFit="1" customWidth="1"/>
    <col min="15119" max="15119" width="21.28515625" style="2" customWidth="1"/>
    <col min="15120" max="15120" width="23.28515625" style="2" bestFit="1" customWidth="1"/>
    <col min="15121" max="15121" width="21.85546875" style="2" bestFit="1" customWidth="1"/>
    <col min="15122" max="15122" width="9.140625" style="2" customWidth="1"/>
    <col min="15123" max="15123" width="21.28515625" style="2" customWidth="1"/>
    <col min="15124" max="15131" width="9.140625" style="2" customWidth="1"/>
    <col min="15132" max="15132" width="44" style="2" customWidth="1"/>
    <col min="15133" max="15133" width="23.42578125" style="2" customWidth="1"/>
    <col min="15134" max="15135" width="18.7109375" style="2" customWidth="1"/>
    <col min="15136" max="15137" width="9.140625" style="2"/>
    <col min="15138" max="15138" width="20" style="2" customWidth="1"/>
    <col min="15139" max="15139" width="15.42578125" style="2" customWidth="1"/>
    <col min="15140" max="15365" width="9.140625" style="2"/>
    <col min="15366" max="15366" width="20.85546875" style="2" bestFit="1" customWidth="1"/>
    <col min="15367" max="15367" width="28.85546875" style="2" customWidth="1"/>
    <col min="15368" max="15368" width="19.7109375" style="2" customWidth="1"/>
    <col min="15369" max="15369" width="18.42578125" style="2" customWidth="1"/>
    <col min="15370" max="15370" width="14.42578125" style="2" customWidth="1"/>
    <col min="15371" max="15371" width="12.85546875" style="2" customWidth="1"/>
    <col min="15372" max="15372" width="16" style="2" customWidth="1"/>
    <col min="15373" max="15373" width="9.140625" style="2" customWidth="1"/>
    <col min="15374" max="15374" width="9.5703125" style="2" bestFit="1" customWidth="1"/>
    <col min="15375" max="15375" width="21.28515625" style="2" customWidth="1"/>
    <col min="15376" max="15376" width="23.28515625" style="2" bestFit="1" customWidth="1"/>
    <col min="15377" max="15377" width="21.85546875" style="2" bestFit="1" customWidth="1"/>
    <col min="15378" max="15378" width="9.140625" style="2" customWidth="1"/>
    <col min="15379" max="15379" width="21.28515625" style="2" customWidth="1"/>
    <col min="15380" max="15387" width="9.140625" style="2" customWidth="1"/>
    <col min="15388" max="15388" width="44" style="2" customWidth="1"/>
    <col min="15389" max="15389" width="23.42578125" style="2" customWidth="1"/>
    <col min="15390" max="15391" width="18.7109375" style="2" customWidth="1"/>
    <col min="15392" max="15393" width="9.140625" style="2"/>
    <col min="15394" max="15394" width="20" style="2" customWidth="1"/>
    <col min="15395" max="15395" width="15.42578125" style="2" customWidth="1"/>
    <col min="15396" max="15621" width="9.140625" style="2"/>
    <col min="15622" max="15622" width="20.85546875" style="2" bestFit="1" customWidth="1"/>
    <col min="15623" max="15623" width="28.85546875" style="2" customWidth="1"/>
    <col min="15624" max="15624" width="19.7109375" style="2" customWidth="1"/>
    <col min="15625" max="15625" width="18.42578125" style="2" customWidth="1"/>
    <col min="15626" max="15626" width="14.42578125" style="2" customWidth="1"/>
    <col min="15627" max="15627" width="12.85546875" style="2" customWidth="1"/>
    <col min="15628" max="15628" width="16" style="2" customWidth="1"/>
    <col min="15629" max="15629" width="9.140625" style="2" customWidth="1"/>
    <col min="15630" max="15630" width="9.5703125" style="2" bestFit="1" customWidth="1"/>
    <col min="15631" max="15631" width="21.28515625" style="2" customWidth="1"/>
    <col min="15632" max="15632" width="23.28515625" style="2" bestFit="1" customWidth="1"/>
    <col min="15633" max="15633" width="21.85546875" style="2" bestFit="1" customWidth="1"/>
    <col min="15634" max="15634" width="9.140625" style="2" customWidth="1"/>
    <col min="15635" max="15635" width="21.28515625" style="2" customWidth="1"/>
    <col min="15636" max="15643" width="9.140625" style="2" customWidth="1"/>
    <col min="15644" max="15644" width="44" style="2" customWidth="1"/>
    <col min="15645" max="15645" width="23.42578125" style="2" customWidth="1"/>
    <col min="15646" max="15647" width="18.7109375" style="2" customWidth="1"/>
    <col min="15648" max="15649" width="9.140625" style="2"/>
    <col min="15650" max="15650" width="20" style="2" customWidth="1"/>
    <col min="15651" max="15651" width="15.42578125" style="2" customWidth="1"/>
    <col min="15652" max="15877" width="9.140625" style="2"/>
    <col min="15878" max="15878" width="20.85546875" style="2" bestFit="1" customWidth="1"/>
    <col min="15879" max="15879" width="28.85546875" style="2" customWidth="1"/>
    <col min="15880" max="15880" width="19.7109375" style="2" customWidth="1"/>
    <col min="15881" max="15881" width="18.42578125" style="2" customWidth="1"/>
    <col min="15882" max="15882" width="14.42578125" style="2" customWidth="1"/>
    <col min="15883" max="15883" width="12.85546875" style="2" customWidth="1"/>
    <col min="15884" max="15884" width="16" style="2" customWidth="1"/>
    <col min="15885" max="15885" width="9.140625" style="2" customWidth="1"/>
    <col min="15886" max="15886" width="9.5703125" style="2" bestFit="1" customWidth="1"/>
    <col min="15887" max="15887" width="21.28515625" style="2" customWidth="1"/>
    <col min="15888" max="15888" width="23.28515625" style="2" bestFit="1" customWidth="1"/>
    <col min="15889" max="15889" width="21.85546875" style="2" bestFit="1" customWidth="1"/>
    <col min="15890" max="15890" width="9.140625" style="2" customWidth="1"/>
    <col min="15891" max="15891" width="21.28515625" style="2" customWidth="1"/>
    <col min="15892" max="15899" width="9.140625" style="2" customWidth="1"/>
    <col min="15900" max="15900" width="44" style="2" customWidth="1"/>
    <col min="15901" max="15901" width="23.42578125" style="2" customWidth="1"/>
    <col min="15902" max="15903" width="18.7109375" style="2" customWidth="1"/>
    <col min="15904" max="15905" width="9.140625" style="2"/>
    <col min="15906" max="15906" width="20" style="2" customWidth="1"/>
    <col min="15907" max="15907" width="15.42578125" style="2" customWidth="1"/>
    <col min="15908" max="16133" width="9.140625" style="2"/>
    <col min="16134" max="16134" width="20.85546875" style="2" bestFit="1" customWidth="1"/>
    <col min="16135" max="16135" width="28.85546875" style="2" customWidth="1"/>
    <col min="16136" max="16136" width="19.7109375" style="2" customWidth="1"/>
    <col min="16137" max="16137" width="18.42578125" style="2" customWidth="1"/>
    <col min="16138" max="16138" width="14.42578125" style="2" customWidth="1"/>
    <col min="16139" max="16139" width="12.85546875" style="2" customWidth="1"/>
    <col min="16140" max="16140" width="16" style="2" customWidth="1"/>
    <col min="16141" max="16141" width="9.140625" style="2" customWidth="1"/>
    <col min="16142" max="16142" width="9.5703125" style="2" bestFit="1" customWidth="1"/>
    <col min="16143" max="16143" width="21.28515625" style="2" customWidth="1"/>
    <col min="16144" max="16144" width="23.28515625" style="2" bestFit="1" customWidth="1"/>
    <col min="16145" max="16145" width="21.85546875" style="2" bestFit="1" customWidth="1"/>
    <col min="16146" max="16146" width="9.140625" style="2" customWidth="1"/>
    <col min="16147" max="16147" width="21.28515625" style="2" customWidth="1"/>
    <col min="16148" max="16155" width="9.140625" style="2" customWidth="1"/>
    <col min="16156" max="16156" width="44" style="2" customWidth="1"/>
    <col min="16157" max="16157" width="23.42578125" style="2" customWidth="1"/>
    <col min="16158" max="16159" width="18.7109375" style="2" customWidth="1"/>
    <col min="16160" max="16161" width="9.140625" style="2"/>
    <col min="16162" max="16162" width="20" style="2" customWidth="1"/>
    <col min="16163" max="16163" width="15.42578125" style="2" customWidth="1"/>
    <col min="16164" max="16384" width="9.140625" style="2"/>
  </cols>
  <sheetData>
    <row r="1" spans="1:37" ht="24" customHeight="1">
      <c r="A1" s="1" t="s">
        <v>0</v>
      </c>
      <c r="M1" s="2" t="s">
        <v>1</v>
      </c>
      <c r="V1" s="1" t="s">
        <v>0</v>
      </c>
      <c r="AC1" s="2" t="s">
        <v>2</v>
      </c>
    </row>
    <row r="2" spans="1:37" ht="38.25" customHeight="1">
      <c r="O2" s="2" t="s">
        <v>3</v>
      </c>
      <c r="V2" s="148">
        <f>V17+X17</f>
        <v>42745.17291666667</v>
      </c>
      <c r="W2" s="148"/>
      <c r="AC2" s="4" t="s">
        <v>4</v>
      </c>
      <c r="AD2" s="5" t="s">
        <v>5</v>
      </c>
      <c r="AE2" s="6" t="s">
        <v>6</v>
      </c>
      <c r="AH2" s="4" t="s">
        <v>4</v>
      </c>
      <c r="AI2" s="5" t="s">
        <v>5</v>
      </c>
      <c r="AJ2" s="6" t="s">
        <v>6</v>
      </c>
    </row>
    <row r="3" spans="1:37" ht="24" customHeight="1">
      <c r="L3" s="7">
        <f>M3</f>
        <v>42745.17291666667</v>
      </c>
      <c r="M3" s="8">
        <f>V6</f>
        <v>42745.17291666667</v>
      </c>
      <c r="N3" s="2" t="s">
        <v>7</v>
      </c>
      <c r="O3" s="2">
        <f>Y17</f>
        <v>11.8</v>
      </c>
      <c r="V3" s="9" t="s">
        <v>8</v>
      </c>
      <c r="AC3" s="10">
        <f>AC8-3</f>
        <v>42742.414583333331</v>
      </c>
      <c r="AD3" s="11" t="s">
        <v>9</v>
      </c>
      <c r="AE3" s="12">
        <f>AE4+AF3</f>
        <v>0.8600000000000001</v>
      </c>
      <c r="AH3" s="10">
        <f>AH8-3</f>
        <v>42742.540277777778</v>
      </c>
      <c r="AI3" s="11" t="s">
        <v>9</v>
      </c>
      <c r="AJ3" s="12" t="e">
        <f>AJ4+AK3</f>
        <v>#N/A</v>
      </c>
    </row>
    <row r="4" spans="1:37" ht="24" customHeight="1">
      <c r="L4" s="7">
        <f t="shared" ref="L4:L10" si="0">M4</f>
        <v>42745.386111111111</v>
      </c>
      <c r="M4" s="8">
        <f t="shared" ref="M4:M11" si="1">V7</f>
        <v>42745.386111111111</v>
      </c>
      <c r="N4" s="2" t="s">
        <v>7</v>
      </c>
      <c r="O4" s="2">
        <f t="shared" ref="O4:O11" si="2">Y18</f>
        <v>7.18</v>
      </c>
      <c r="V4" s="2" t="s">
        <v>10</v>
      </c>
      <c r="X4" s="2" t="s">
        <v>11</v>
      </c>
      <c r="Y4" s="2" t="s">
        <v>12</v>
      </c>
      <c r="AA4" s="2" t="s">
        <v>13</v>
      </c>
      <c r="AC4" s="10">
        <f>AC8-2</f>
        <v>42743.414583333331</v>
      </c>
      <c r="AD4" s="11" t="s">
        <v>14</v>
      </c>
      <c r="AE4" s="12">
        <f>AE5+AF4</f>
        <v>0.8600000000000001</v>
      </c>
      <c r="AF4" s="2">
        <f>0.33+0.16+0.07+0.07+0.02</f>
        <v>0.65000000000000013</v>
      </c>
      <c r="AH4" s="10">
        <f>AH8-2</f>
        <v>42743.540277777778</v>
      </c>
      <c r="AI4" s="11" t="s">
        <v>14</v>
      </c>
      <c r="AJ4" s="12" t="e">
        <f>AJ5+AK4</f>
        <v>#N/A</v>
      </c>
    </row>
    <row r="5" spans="1:37" ht="24" customHeight="1">
      <c r="L5" s="7">
        <f t="shared" si="0"/>
        <v>42745.595833333333</v>
      </c>
      <c r="M5" s="8">
        <f t="shared" si="1"/>
        <v>42745.595833333333</v>
      </c>
      <c r="N5" s="2" t="s">
        <v>7</v>
      </c>
      <c r="O5" s="2">
        <f t="shared" si="2"/>
        <v>12.58</v>
      </c>
      <c r="W5" s="2" t="s">
        <v>15</v>
      </c>
      <c r="X5" s="2" t="s">
        <v>16</v>
      </c>
      <c r="Z5" s="2" t="s">
        <v>17</v>
      </c>
      <c r="AC5" s="10">
        <f>AC8-1</f>
        <v>42744.414583333331</v>
      </c>
      <c r="AD5" s="11" t="s">
        <v>18</v>
      </c>
      <c r="AE5" s="12">
        <f>AE6+AF5</f>
        <v>0.21000000000000002</v>
      </c>
      <c r="AH5" s="10">
        <f>AH8-1</f>
        <v>42744.540277777778</v>
      </c>
      <c r="AI5" s="11" t="s">
        <v>18</v>
      </c>
      <c r="AJ5" s="12" t="e">
        <f>AJ6+AK5</f>
        <v>#N/A</v>
      </c>
    </row>
    <row r="6" spans="1:37" ht="24" customHeight="1">
      <c r="L6" s="7">
        <f t="shared" si="0"/>
        <v>42745.897916666669</v>
      </c>
      <c r="M6" s="8">
        <f t="shared" si="1"/>
        <v>42745.897916666669</v>
      </c>
      <c r="N6" s="2" t="s">
        <v>7</v>
      </c>
      <c r="O6" s="2">
        <f t="shared" si="2"/>
        <v>-2.29</v>
      </c>
      <c r="V6" s="13">
        <f>V17+X17</f>
        <v>42745.17291666667</v>
      </c>
      <c r="W6" s="2">
        <f t="shared" ref="W6:W12" si="3">Y17</f>
        <v>11.8</v>
      </c>
      <c r="X6" s="14" t="e">
        <f>V28+X28</f>
        <v>#VALUE!</v>
      </c>
      <c r="Y6" s="2">
        <f>Y28</f>
        <v>0.97</v>
      </c>
      <c r="Z6" s="14" t="e">
        <f>V28+X28</f>
        <v>#VALUE!</v>
      </c>
      <c r="AA6" s="2">
        <f>Y39</f>
        <v>11.62</v>
      </c>
      <c r="AC6" s="10">
        <f>AC8-0.5</f>
        <v>42744.914583333331</v>
      </c>
      <c r="AD6" s="11" t="s">
        <v>19</v>
      </c>
      <c r="AE6" s="12">
        <f>AE7+AF6</f>
        <v>0.21000000000000002</v>
      </c>
      <c r="AF6" s="2">
        <v>0.05</v>
      </c>
      <c r="AH6" s="10">
        <f>AH8-0.5</f>
        <v>42745.040277777778</v>
      </c>
      <c r="AI6" s="11" t="s">
        <v>19</v>
      </c>
      <c r="AJ6" s="12" t="e">
        <f>AJ7+AK6</f>
        <v>#N/A</v>
      </c>
    </row>
    <row r="7" spans="1:37" ht="24" customHeight="1">
      <c r="L7" s="7">
        <f t="shared" si="0"/>
        <v>42746.206944444442</v>
      </c>
      <c r="M7" s="8">
        <f t="shared" si="1"/>
        <v>42746.206944444442</v>
      </c>
      <c r="N7" s="2" t="s">
        <v>7</v>
      </c>
      <c r="O7" s="2">
        <f t="shared" si="2"/>
        <v>12.58</v>
      </c>
      <c r="V7" s="13">
        <f t="shared" ref="V7:V12" si="4">V18+X18</f>
        <v>42745.386111111111</v>
      </c>
      <c r="W7" s="2">
        <f t="shared" si="3"/>
        <v>7.18</v>
      </c>
      <c r="X7" s="14" t="e">
        <f t="shared" ref="X7:X12" si="5">V29+X29</f>
        <v>#VALUE!</v>
      </c>
      <c r="Y7" s="2">
        <f t="shared" ref="Y7:Y12" si="6">Y29</f>
        <v>12.47</v>
      </c>
      <c r="Z7" s="14" t="e">
        <f t="shared" ref="Z7:Z12" si="7">V29+X29</f>
        <v>#VALUE!</v>
      </c>
      <c r="AA7" s="2">
        <f t="shared" ref="AA7:AA12" si="8">Y40</f>
        <v>-0.67</v>
      </c>
      <c r="AC7" s="10">
        <f>AC8-0.25</f>
        <v>42745.164583333331</v>
      </c>
      <c r="AD7" s="11" t="s">
        <v>20</v>
      </c>
      <c r="AE7" s="12">
        <f>AF7</f>
        <v>0.16</v>
      </c>
      <c r="AF7" s="2">
        <v>0.16</v>
      </c>
      <c r="AH7" s="10">
        <f>AH8-0.25</f>
        <v>42745.290277777778</v>
      </c>
      <c r="AI7" s="11" t="s">
        <v>20</v>
      </c>
      <c r="AJ7" s="12" t="e">
        <f>AK7</f>
        <v>#N/A</v>
      </c>
      <c r="AK7" s="2" t="e">
        <f>NA()</f>
        <v>#N/A</v>
      </c>
    </row>
    <row r="8" spans="1:37" ht="24" customHeight="1">
      <c r="L8" s="7">
        <f t="shared" si="0"/>
        <v>42746.427083333336</v>
      </c>
      <c r="M8" s="8">
        <f t="shared" si="1"/>
        <v>42746.427083333336</v>
      </c>
      <c r="N8" s="2" t="s">
        <v>7</v>
      </c>
      <c r="O8" s="2">
        <f t="shared" si="2"/>
        <v>7.09</v>
      </c>
      <c r="V8" s="13">
        <f t="shared" si="4"/>
        <v>42745.595833333333</v>
      </c>
      <c r="W8" s="2">
        <f t="shared" si="3"/>
        <v>12.58</v>
      </c>
      <c r="X8" s="14" t="e">
        <f t="shared" si="5"/>
        <v>#VALUE!</v>
      </c>
      <c r="Y8" s="2">
        <f t="shared" si="6"/>
        <v>5.48</v>
      </c>
      <c r="Z8" s="14" t="e">
        <f t="shared" si="7"/>
        <v>#VALUE!</v>
      </c>
      <c r="AA8" s="2">
        <f t="shared" si="8"/>
        <v>10.6</v>
      </c>
      <c r="AC8" s="10">
        <f>D29</f>
        <v>42745.414583333331</v>
      </c>
      <c r="AD8" s="149" t="s">
        <v>21</v>
      </c>
      <c r="AE8" s="149"/>
      <c r="AH8" s="10">
        <f>D45</f>
        <v>42745.540277777778</v>
      </c>
      <c r="AI8" s="149" t="s">
        <v>21</v>
      </c>
      <c r="AJ8" s="149"/>
    </row>
    <row r="9" spans="1:37" ht="24" customHeight="1">
      <c r="L9" s="7">
        <f t="shared" si="0"/>
        <v>42746.631249999999</v>
      </c>
      <c r="M9" s="8">
        <f t="shared" si="1"/>
        <v>42746.631249999999</v>
      </c>
      <c r="N9" s="2" t="s">
        <v>7</v>
      </c>
      <c r="O9" s="2">
        <f t="shared" si="2"/>
        <v>12.45</v>
      </c>
      <c r="V9" s="13">
        <f t="shared" si="4"/>
        <v>42745.897916666669</v>
      </c>
      <c r="W9" s="2">
        <f t="shared" si="3"/>
        <v>-2.29</v>
      </c>
      <c r="X9" s="14" t="e">
        <f t="shared" si="5"/>
        <v>#VALUE!</v>
      </c>
      <c r="Y9" s="2">
        <f t="shared" si="6"/>
        <v>8.19</v>
      </c>
      <c r="Z9" s="14" t="e">
        <f t="shared" si="7"/>
        <v>#VALUE!</v>
      </c>
      <c r="AA9" s="2">
        <f t="shared" si="8"/>
        <v>6.26</v>
      </c>
    </row>
    <row r="10" spans="1:37" ht="24" customHeight="1">
      <c r="L10" s="7">
        <f t="shared" si="0"/>
        <v>0</v>
      </c>
      <c r="M10" s="8">
        <f t="shared" si="1"/>
        <v>0</v>
      </c>
      <c r="N10" s="2" t="s">
        <v>7</v>
      </c>
      <c r="O10" s="2">
        <f t="shared" si="2"/>
        <v>-2.67</v>
      </c>
      <c r="V10" s="13">
        <f t="shared" si="4"/>
        <v>42746.206944444442</v>
      </c>
      <c r="W10" s="2">
        <f t="shared" si="3"/>
        <v>12.58</v>
      </c>
      <c r="X10" s="14" t="e">
        <f t="shared" si="5"/>
        <v>#VALUE!</v>
      </c>
      <c r="Y10" s="2">
        <f t="shared" si="6"/>
        <v>2.02</v>
      </c>
      <c r="Z10" s="14" t="e">
        <f t="shared" si="7"/>
        <v>#VALUE!</v>
      </c>
      <c r="AA10" s="2">
        <f t="shared" si="8"/>
        <v>11.72</v>
      </c>
    </row>
    <row r="11" spans="1:37" ht="24" customHeight="1">
      <c r="L11" s="7"/>
      <c r="M11" s="8">
        <f t="shared" si="1"/>
        <v>0</v>
      </c>
      <c r="N11" s="2" t="s">
        <v>7</v>
      </c>
      <c r="O11" s="2">
        <f t="shared" si="2"/>
        <v>0</v>
      </c>
      <c r="V11" s="13">
        <f t="shared" si="4"/>
        <v>42746.427083333336</v>
      </c>
      <c r="W11" s="2">
        <f t="shared" si="3"/>
        <v>7.09</v>
      </c>
      <c r="X11" s="14" t="e">
        <f t="shared" si="5"/>
        <v>#VALUE!</v>
      </c>
      <c r="Y11" s="2">
        <f t="shared" si="6"/>
        <v>12.48</v>
      </c>
      <c r="Z11" s="14" t="e">
        <f t="shared" si="7"/>
        <v>#VALUE!</v>
      </c>
      <c r="AA11" s="2">
        <f t="shared" si="8"/>
        <v>-1.66</v>
      </c>
    </row>
    <row r="12" spans="1:37" ht="24" customHeight="1">
      <c r="L12" s="7"/>
      <c r="M12" s="8"/>
      <c r="V12" s="13">
        <f t="shared" si="4"/>
        <v>42746.631249999999</v>
      </c>
      <c r="W12" s="2">
        <f t="shared" si="3"/>
        <v>12.45</v>
      </c>
      <c r="X12" s="14" t="e">
        <f t="shared" si="5"/>
        <v>#VALUE!</v>
      </c>
      <c r="Y12" s="2">
        <f t="shared" si="6"/>
        <v>4.3899999999999997</v>
      </c>
      <c r="Z12" s="14" t="e">
        <f t="shared" si="7"/>
        <v>#VALUE!</v>
      </c>
      <c r="AA12" s="2">
        <f t="shared" si="8"/>
        <v>11.41</v>
      </c>
    </row>
    <row r="13" spans="1:37" ht="24" customHeight="1">
      <c r="L13" s="7"/>
      <c r="M13" s="8"/>
      <c r="V13" s="13"/>
      <c r="X13" s="14"/>
      <c r="Z13" s="14"/>
    </row>
    <row r="14" spans="1:37" ht="24" customHeight="1">
      <c r="L14" s="7"/>
      <c r="M14" s="8"/>
      <c r="AB14" s="2" t="s">
        <v>22</v>
      </c>
    </row>
    <row r="15" spans="1:37" ht="24" customHeight="1">
      <c r="L15" s="7" t="s">
        <v>11</v>
      </c>
      <c r="M15" s="2">
        <v>1</v>
      </c>
      <c r="V15" s="15" t="s">
        <v>23</v>
      </c>
      <c r="W15" s="16" t="s">
        <v>24</v>
      </c>
    </row>
    <row r="16" spans="1:37" ht="24" customHeight="1">
      <c r="L16" s="7" t="s">
        <v>25</v>
      </c>
      <c r="M16" s="2">
        <v>24</v>
      </c>
      <c r="V16" s="17" t="s">
        <v>10</v>
      </c>
      <c r="W16" s="17"/>
      <c r="X16" s="17" t="s">
        <v>11</v>
      </c>
      <c r="Y16" s="17" t="s">
        <v>26</v>
      </c>
      <c r="Z16" s="18"/>
      <c r="AA16" s="2" t="s">
        <v>13</v>
      </c>
    </row>
    <row r="17" spans="1:29" ht="24" customHeight="1">
      <c r="L17" s="7" t="s">
        <v>27</v>
      </c>
      <c r="M17" s="2">
        <f>M15/M16</f>
        <v>4.1666666666666664E-2</v>
      </c>
      <c r="V17" s="19">
        <v>42745</v>
      </c>
      <c r="W17" s="20" t="s">
        <v>48</v>
      </c>
      <c r="X17" s="21">
        <v>0.17291666666666669</v>
      </c>
      <c r="Y17" s="22">
        <v>11.8</v>
      </c>
      <c r="Z17" s="18" t="s">
        <v>29</v>
      </c>
      <c r="AA17" s="23"/>
    </row>
    <row r="18" spans="1:29" ht="24" customHeight="1">
      <c r="L18" s="7"/>
      <c r="M18" s="2">
        <v>4</v>
      </c>
      <c r="Q18" s="3"/>
      <c r="R18" s="3"/>
      <c r="S18" s="3"/>
      <c r="T18" s="3"/>
      <c r="U18" s="3"/>
      <c r="V18" s="24">
        <v>42745</v>
      </c>
      <c r="W18" s="25" t="s">
        <v>48</v>
      </c>
      <c r="X18" s="26">
        <v>0.38611111111111113</v>
      </c>
      <c r="Y18" s="27">
        <v>7.18</v>
      </c>
      <c r="Z18" s="18" t="s">
        <v>28</v>
      </c>
      <c r="AA18" s="23"/>
    </row>
    <row r="19" spans="1:29" ht="24" customHeight="1">
      <c r="L19" s="7" t="s">
        <v>30</v>
      </c>
      <c r="M19" s="2">
        <f>M18*M17</f>
        <v>0.16666666666666666</v>
      </c>
      <c r="Q19" s="3"/>
      <c r="R19" s="3"/>
      <c r="S19" s="3"/>
      <c r="T19" s="3"/>
      <c r="U19" s="3"/>
      <c r="V19" s="24">
        <v>42745</v>
      </c>
      <c r="W19" s="25" t="s">
        <v>48</v>
      </c>
      <c r="X19" s="26">
        <v>0.59583333333333333</v>
      </c>
      <c r="Y19" s="27">
        <v>12.58</v>
      </c>
      <c r="Z19" s="28" t="s">
        <v>29</v>
      </c>
      <c r="AA19" s="23"/>
    </row>
    <row r="20" spans="1:29" ht="24" customHeight="1">
      <c r="L20" s="7"/>
      <c r="M20" s="8"/>
      <c r="Q20" s="3"/>
      <c r="R20" s="3"/>
      <c r="S20" s="3"/>
      <c r="T20" s="3"/>
      <c r="U20" s="3"/>
      <c r="V20" s="24">
        <v>42745</v>
      </c>
      <c r="W20" s="25" t="s">
        <v>48</v>
      </c>
      <c r="X20" s="26">
        <v>0.8979166666666667</v>
      </c>
      <c r="Y20" s="27">
        <v>-2.29</v>
      </c>
      <c r="Z20" s="28" t="s">
        <v>28</v>
      </c>
      <c r="AA20" s="23"/>
    </row>
    <row r="21" spans="1:29" ht="24" customHeight="1">
      <c r="L21" s="7"/>
      <c r="M21" s="8"/>
      <c r="Q21" s="3"/>
      <c r="R21" s="3"/>
      <c r="S21" s="3"/>
      <c r="T21" s="3"/>
      <c r="U21" s="3"/>
      <c r="V21" s="29">
        <v>42746</v>
      </c>
      <c r="W21" s="30" t="s">
        <v>49</v>
      </c>
      <c r="X21" s="31">
        <v>0.20694444444444446</v>
      </c>
      <c r="Y21" s="32">
        <v>12.58</v>
      </c>
      <c r="Z21" s="28" t="s">
        <v>29</v>
      </c>
      <c r="AA21" s="23"/>
    </row>
    <row r="22" spans="1:29" ht="24" customHeight="1">
      <c r="L22" s="7"/>
      <c r="M22" s="8"/>
      <c r="Q22" s="3"/>
      <c r="R22" s="3"/>
      <c r="S22" s="3"/>
      <c r="T22" s="3"/>
      <c r="U22" s="3"/>
      <c r="V22" s="29">
        <v>42746</v>
      </c>
      <c r="W22" s="30" t="s">
        <v>49</v>
      </c>
      <c r="X22" s="31">
        <v>0.42708333333333331</v>
      </c>
      <c r="Y22" s="32">
        <v>7.09</v>
      </c>
      <c r="Z22" s="28" t="s">
        <v>28</v>
      </c>
      <c r="AA22" s="23"/>
    </row>
    <row r="23" spans="1:29" ht="24" customHeight="1">
      <c r="M23" s="2">
        <f ca="1">RANDBETWEEN(1,10)</f>
        <v>10</v>
      </c>
      <c r="Q23" s="3"/>
      <c r="R23" s="3"/>
      <c r="S23" s="3"/>
      <c r="T23" s="3"/>
      <c r="U23" s="3"/>
      <c r="V23" s="29">
        <v>42746</v>
      </c>
      <c r="W23" s="30" t="s">
        <v>49</v>
      </c>
      <c r="X23" s="31">
        <v>0.63124999999999998</v>
      </c>
      <c r="Y23" s="32">
        <v>12.45</v>
      </c>
      <c r="Z23" s="28" t="s">
        <v>29</v>
      </c>
      <c r="AA23" s="23"/>
      <c r="AC23" s="2" t="s">
        <v>31</v>
      </c>
    </row>
    <row r="24" spans="1:29" ht="24" customHeight="1">
      <c r="M24" s="33" t="s">
        <v>32</v>
      </c>
      <c r="Q24" s="3"/>
      <c r="R24" s="3"/>
      <c r="S24" s="3"/>
      <c r="T24" s="3"/>
      <c r="U24" s="3"/>
      <c r="V24" s="34">
        <v>42746</v>
      </c>
      <c r="W24" s="35" t="s">
        <v>49</v>
      </c>
      <c r="X24" s="36">
        <v>0.92986111111111114</v>
      </c>
      <c r="Y24" s="37">
        <v>-2.67</v>
      </c>
      <c r="Z24" s="23" t="s">
        <v>28</v>
      </c>
      <c r="AA24" s="23"/>
      <c r="AC24" s="16" t="s">
        <v>252</v>
      </c>
    </row>
    <row r="25" spans="1:29" ht="24" customHeight="1">
      <c r="D25" s="33"/>
      <c r="Q25" s="3"/>
      <c r="R25" s="3"/>
      <c r="S25" s="3"/>
      <c r="T25" s="3"/>
      <c r="U25" s="3"/>
      <c r="V25" s="38"/>
      <c r="W25" s="23"/>
      <c r="X25" s="39"/>
      <c r="Y25" s="23"/>
      <c r="Z25" s="23"/>
      <c r="AA25" s="23"/>
    </row>
    <row r="26" spans="1:29" ht="24" customHeight="1">
      <c r="D26" s="33"/>
      <c r="Q26" s="3"/>
      <c r="R26" s="3"/>
      <c r="S26" s="3"/>
      <c r="T26" s="3"/>
      <c r="U26" s="3"/>
      <c r="V26" s="38"/>
      <c r="W26" s="23"/>
      <c r="X26" s="39"/>
      <c r="Y26" s="23"/>
      <c r="Z26" s="23"/>
      <c r="AA26" s="23"/>
      <c r="AB26" s="2" t="s">
        <v>22</v>
      </c>
    </row>
    <row r="27" spans="1:29" ht="24" customHeight="1">
      <c r="B27" s="1" t="s">
        <v>33</v>
      </c>
      <c r="D27" s="33"/>
      <c r="Q27" s="3"/>
      <c r="R27" s="3"/>
      <c r="S27" s="3"/>
      <c r="T27" s="3"/>
      <c r="U27" s="3"/>
      <c r="V27" s="38"/>
      <c r="W27" s="23"/>
      <c r="X27" s="39"/>
      <c r="Y27" s="23"/>
      <c r="Z27" s="23"/>
      <c r="AA27" s="23"/>
      <c r="AB27" s="23"/>
    </row>
    <row r="28" spans="1:29" ht="24" customHeight="1">
      <c r="B28" s="40" t="s">
        <v>137</v>
      </c>
      <c r="C28" s="40" t="s">
        <v>35</v>
      </c>
      <c r="D28" s="40" t="s">
        <v>26</v>
      </c>
      <c r="E28" s="40" t="s">
        <v>36</v>
      </c>
      <c r="F28" s="150" t="s">
        <v>37</v>
      </c>
      <c r="G28" s="150"/>
      <c r="H28" s="150"/>
      <c r="I28" s="40" t="s">
        <v>38</v>
      </c>
      <c r="J28" s="40" t="s">
        <v>39</v>
      </c>
      <c r="L28" s="2" t="s">
        <v>40</v>
      </c>
      <c r="Q28" s="3"/>
      <c r="R28" s="3"/>
      <c r="S28" s="3"/>
      <c r="T28" s="3"/>
      <c r="U28" s="3"/>
      <c r="V28" s="38">
        <v>42710</v>
      </c>
      <c r="W28" s="41">
        <v>0.12847222222222224</v>
      </c>
      <c r="X28" s="39" t="s">
        <v>41</v>
      </c>
      <c r="Y28" s="23">
        <v>0.97</v>
      </c>
      <c r="Z28" s="23" t="s">
        <v>3</v>
      </c>
      <c r="AA28" s="23" t="s">
        <v>42</v>
      </c>
      <c r="AB28" s="23"/>
    </row>
    <row r="29" spans="1:29" ht="24" customHeight="1">
      <c r="B29" s="42" t="s">
        <v>218</v>
      </c>
      <c r="C29" s="44" t="s">
        <v>112</v>
      </c>
      <c r="D29" s="43">
        <v>42745.414583333331</v>
      </c>
      <c r="E29" s="45" t="s">
        <v>113</v>
      </c>
      <c r="F29" s="45"/>
      <c r="G29" s="45"/>
      <c r="H29" s="42"/>
      <c r="I29" s="46"/>
      <c r="J29" s="46">
        <v>7.4</v>
      </c>
      <c r="K29" s="2">
        <f>AVERAGE(J29:J58)</f>
        <v>11.103333333333332</v>
      </c>
      <c r="L29" s="2" t="s">
        <v>15</v>
      </c>
      <c r="M29" s="2" t="str">
        <f t="shared" ref="M29:M52" si="9">CONCATENATE("Esitmated tide height (",L29,") =",J29,"ft; ")</f>
        <v xml:space="preserve">Esitmated tide height (Bremerton) =7.4ft; </v>
      </c>
      <c r="Q29" s="3"/>
      <c r="R29" s="3"/>
      <c r="S29" s="3"/>
      <c r="T29" s="3"/>
      <c r="U29" s="3"/>
      <c r="V29" s="38">
        <v>42710</v>
      </c>
      <c r="W29" s="41">
        <v>0.42430555555555555</v>
      </c>
      <c r="X29" s="39" t="s">
        <v>41</v>
      </c>
      <c r="Y29" s="23">
        <v>12.47</v>
      </c>
      <c r="Z29" s="23" t="s">
        <v>3</v>
      </c>
      <c r="AA29" s="23" t="s">
        <v>43</v>
      </c>
      <c r="AB29" s="23"/>
    </row>
    <row r="30" spans="1:29" ht="24" customHeight="1">
      <c r="A30" s="2" t="s">
        <v>44</v>
      </c>
      <c r="B30" s="42" t="s">
        <v>219</v>
      </c>
      <c r="C30" s="44" t="s">
        <v>110</v>
      </c>
      <c r="D30" s="43">
        <v>42745.421527777777</v>
      </c>
      <c r="E30" s="45" t="s">
        <v>111</v>
      </c>
      <c r="F30" s="45"/>
      <c r="G30" s="47"/>
      <c r="H30" s="42"/>
      <c r="I30" s="46"/>
      <c r="J30" s="46">
        <v>7.5</v>
      </c>
      <c r="L30" s="2" t="s">
        <v>15</v>
      </c>
      <c r="M30" s="2" t="str">
        <f t="shared" si="9"/>
        <v xml:space="preserve">Esitmated tide height (Bremerton) =7.5ft; </v>
      </c>
      <c r="Q30" s="3"/>
      <c r="R30" s="3"/>
      <c r="S30" s="3"/>
      <c r="T30" s="3"/>
      <c r="U30" s="3"/>
      <c r="V30" s="38">
        <v>42710</v>
      </c>
      <c r="W30" s="41">
        <v>0.7006944444444444</v>
      </c>
      <c r="X30" s="39" t="s">
        <v>41</v>
      </c>
      <c r="Y30" s="23">
        <v>5.48</v>
      </c>
      <c r="Z30" s="23" t="s">
        <v>3</v>
      </c>
      <c r="AA30" s="23" t="s">
        <v>42</v>
      </c>
      <c r="AB30" s="23"/>
    </row>
    <row r="31" spans="1:29" ht="24" customHeight="1">
      <c r="A31" s="2" t="s">
        <v>44</v>
      </c>
      <c r="B31" s="42" t="s">
        <v>220</v>
      </c>
      <c r="C31" s="44" t="s">
        <v>108</v>
      </c>
      <c r="D31" s="43">
        <v>42745.427083333336</v>
      </c>
      <c r="E31" s="45" t="s">
        <v>109</v>
      </c>
      <c r="F31" s="45"/>
      <c r="G31" s="47"/>
      <c r="H31" s="42"/>
      <c r="I31" s="46"/>
      <c r="J31" s="46">
        <v>7.8</v>
      </c>
      <c r="L31" s="2" t="s">
        <v>15</v>
      </c>
      <c r="M31" s="2" t="str">
        <f t="shared" si="9"/>
        <v xml:space="preserve">Esitmated tide height (Bremerton) =7.8ft; </v>
      </c>
      <c r="Q31" s="3"/>
      <c r="R31" s="3"/>
      <c r="S31" s="3"/>
      <c r="T31" s="3"/>
      <c r="U31" s="3"/>
      <c r="V31" s="38">
        <v>42710</v>
      </c>
      <c r="W31" s="41">
        <v>0.90069444444444446</v>
      </c>
      <c r="X31" s="39" t="s">
        <v>41</v>
      </c>
      <c r="Y31" s="23">
        <v>8.19</v>
      </c>
      <c r="Z31" s="23" t="s">
        <v>3</v>
      </c>
      <c r="AA31" s="23" t="s">
        <v>43</v>
      </c>
      <c r="AB31" s="23"/>
    </row>
    <row r="32" spans="1:29" ht="24" customHeight="1">
      <c r="A32" s="2" t="s">
        <v>44</v>
      </c>
      <c r="B32" s="42" t="s">
        <v>221</v>
      </c>
      <c r="C32" s="44" t="s">
        <v>100</v>
      </c>
      <c r="D32" s="43">
        <v>42745.442361111112</v>
      </c>
      <c r="E32" s="45" t="s">
        <v>101</v>
      </c>
      <c r="F32" s="45"/>
      <c r="G32" s="47"/>
      <c r="H32" s="42"/>
      <c r="I32" s="46"/>
      <c r="J32" s="46">
        <v>8.6999999999999993</v>
      </c>
      <c r="L32" s="2" t="s">
        <v>15</v>
      </c>
      <c r="M32" s="2" t="str">
        <f t="shared" si="9"/>
        <v xml:space="preserve">Esitmated tide height (Bremerton) =8.7ft; </v>
      </c>
      <c r="Q32" s="3"/>
      <c r="R32" s="3"/>
      <c r="S32" s="3"/>
      <c r="T32" s="3"/>
      <c r="U32" s="3"/>
      <c r="V32" s="38">
        <v>42711</v>
      </c>
      <c r="W32" s="41">
        <v>0.16597222222222222</v>
      </c>
      <c r="X32" s="39" t="s">
        <v>41</v>
      </c>
      <c r="Y32" s="23">
        <v>2.02</v>
      </c>
      <c r="Z32" s="23" t="s">
        <v>3</v>
      </c>
      <c r="AA32" s="23" t="s">
        <v>42</v>
      </c>
      <c r="AB32" s="23"/>
    </row>
    <row r="33" spans="1:37" ht="24" customHeight="1">
      <c r="A33" s="2" t="s">
        <v>44</v>
      </c>
      <c r="B33" s="42" t="s">
        <v>222</v>
      </c>
      <c r="C33" s="44" t="s">
        <v>98</v>
      </c>
      <c r="D33" s="43">
        <v>42745.449305555558</v>
      </c>
      <c r="E33" s="45" t="s">
        <v>99</v>
      </c>
      <c r="F33" s="45"/>
      <c r="G33" s="47"/>
      <c r="H33" s="42"/>
      <c r="I33" s="46"/>
      <c r="J33" s="46">
        <v>9</v>
      </c>
      <c r="L33" s="2" t="s">
        <v>15</v>
      </c>
      <c r="M33" s="2" t="str">
        <f t="shared" si="9"/>
        <v xml:space="preserve">Esitmated tide height (Bremerton) =9ft; </v>
      </c>
      <c r="Q33" s="3"/>
      <c r="R33" s="3"/>
      <c r="S33" s="3"/>
      <c r="T33" s="3"/>
      <c r="U33" s="3"/>
      <c r="V33" s="48">
        <v>42711</v>
      </c>
      <c r="W33" s="41">
        <v>0.45624999999999999</v>
      </c>
      <c r="X33" s="39" t="s">
        <v>41</v>
      </c>
      <c r="Y33" s="23">
        <v>12.48</v>
      </c>
      <c r="Z33" s="23" t="s">
        <v>3</v>
      </c>
      <c r="AA33" s="23" t="s">
        <v>43</v>
      </c>
      <c r="AB33" s="23"/>
    </row>
    <row r="34" spans="1:37" ht="24" customHeight="1">
      <c r="A34" s="2" t="s">
        <v>44</v>
      </c>
      <c r="B34" s="42" t="s">
        <v>223</v>
      </c>
      <c r="C34" s="44" t="s">
        <v>96</v>
      </c>
      <c r="D34" s="43">
        <v>42745.455555555556</v>
      </c>
      <c r="E34" s="45" t="s">
        <v>97</v>
      </c>
      <c r="F34" s="45"/>
      <c r="G34" s="47"/>
      <c r="H34" s="42"/>
      <c r="I34" s="46"/>
      <c r="J34" s="46">
        <v>9.1</v>
      </c>
      <c r="L34" s="2" t="s">
        <v>15</v>
      </c>
      <c r="M34" s="2" t="str">
        <f t="shared" si="9"/>
        <v xml:space="preserve">Esitmated tide height (Bremerton) =9.1ft; </v>
      </c>
      <c r="Q34" s="23"/>
      <c r="R34" s="23"/>
      <c r="S34" s="23"/>
      <c r="T34" s="23"/>
      <c r="U34" s="23"/>
      <c r="V34" s="48">
        <v>42711</v>
      </c>
      <c r="W34" s="41">
        <v>0.74236111111111114</v>
      </c>
      <c r="X34" s="39" t="s">
        <v>41</v>
      </c>
      <c r="Y34" s="23">
        <v>4.3899999999999997</v>
      </c>
      <c r="Z34" s="23" t="s">
        <v>3</v>
      </c>
      <c r="AA34" s="23" t="s">
        <v>42</v>
      </c>
      <c r="AB34" s="23"/>
    </row>
    <row r="35" spans="1:37" ht="24" customHeight="1">
      <c r="A35" s="2" t="s">
        <v>44</v>
      </c>
      <c r="B35" s="42" t="s">
        <v>224</v>
      </c>
      <c r="C35" s="44" t="s">
        <v>148</v>
      </c>
      <c r="D35" s="43">
        <v>42745.46597222222</v>
      </c>
      <c r="E35" s="45" t="s">
        <v>118</v>
      </c>
      <c r="F35" s="45"/>
      <c r="G35" s="47"/>
      <c r="H35" s="42"/>
      <c r="I35" s="46"/>
      <c r="J35" s="46">
        <v>9.5</v>
      </c>
      <c r="L35" s="2" t="s">
        <v>15</v>
      </c>
      <c r="M35" s="2" t="str">
        <f t="shared" si="9"/>
        <v xml:space="preserve">Esitmated tide height (Bremerton) =9.5ft; </v>
      </c>
      <c r="Q35" s="23"/>
      <c r="R35" s="23"/>
      <c r="S35" s="23"/>
      <c r="T35" s="23"/>
      <c r="U35" s="23"/>
      <c r="V35" s="48">
        <v>42711</v>
      </c>
      <c r="W35" s="41">
        <v>0.96111111111111114</v>
      </c>
      <c r="X35" s="39" t="s">
        <v>41</v>
      </c>
      <c r="Y35" s="23">
        <v>8.1300000000000008</v>
      </c>
      <c r="Z35" s="23" t="s">
        <v>3</v>
      </c>
      <c r="AA35" s="23" t="s">
        <v>43</v>
      </c>
      <c r="AB35" s="23"/>
    </row>
    <row r="36" spans="1:37" ht="24" customHeight="1">
      <c r="A36" s="2" t="s">
        <v>44</v>
      </c>
      <c r="B36" s="42" t="s">
        <v>225</v>
      </c>
      <c r="C36" s="44" t="s">
        <v>116</v>
      </c>
      <c r="D36" s="43">
        <v>42745.47152777778</v>
      </c>
      <c r="E36" s="45" t="s">
        <v>117</v>
      </c>
      <c r="F36" s="45"/>
      <c r="G36" s="47"/>
      <c r="H36" s="42"/>
      <c r="I36" s="46"/>
      <c r="J36" s="146">
        <v>9.6</v>
      </c>
      <c r="L36" s="2" t="s">
        <v>15</v>
      </c>
      <c r="M36" s="2" t="str">
        <f t="shared" si="9"/>
        <v xml:space="preserve">Esitmated tide height (Bremerton) =9.6ft; </v>
      </c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</row>
    <row r="37" spans="1:37" ht="24" customHeight="1">
      <c r="A37" s="2" t="s">
        <v>44</v>
      </c>
      <c r="B37" s="42" t="s">
        <v>226</v>
      </c>
      <c r="C37" s="44" t="s">
        <v>114</v>
      </c>
      <c r="D37" s="43">
        <v>42745.477777777778</v>
      </c>
      <c r="E37" s="45" t="s">
        <v>115</v>
      </c>
      <c r="F37" s="45"/>
      <c r="G37" s="47"/>
      <c r="H37" s="42"/>
      <c r="I37" s="46"/>
      <c r="J37" s="46">
        <v>9.8000000000000007</v>
      </c>
      <c r="L37" s="2" t="s">
        <v>15</v>
      </c>
      <c r="M37" s="2" t="str">
        <f t="shared" si="9"/>
        <v xml:space="preserve">Esitmated tide height (Bremerton) =9.8ft; </v>
      </c>
      <c r="Q37" s="23"/>
      <c r="R37" s="23"/>
      <c r="S37" s="23"/>
      <c r="T37" s="23"/>
      <c r="U37" s="23"/>
      <c r="V37" s="23" t="s">
        <v>17</v>
      </c>
      <c r="W37" s="23"/>
      <c r="X37" s="23"/>
      <c r="Y37" s="23"/>
      <c r="Z37" s="23"/>
      <c r="AA37" s="23"/>
      <c r="AB37" s="23"/>
    </row>
    <row r="38" spans="1:37" ht="24" customHeight="1">
      <c r="B38" s="42" t="s">
        <v>227</v>
      </c>
      <c r="C38" s="44" t="s">
        <v>106</v>
      </c>
      <c r="D38" s="43">
        <v>42745.491666666669</v>
      </c>
      <c r="E38" s="45" t="s">
        <v>107</v>
      </c>
      <c r="F38" s="45"/>
      <c r="G38" s="47"/>
      <c r="H38" s="42"/>
      <c r="I38" s="46"/>
      <c r="J38" s="46">
        <v>11</v>
      </c>
      <c r="L38" s="2" t="s">
        <v>15</v>
      </c>
      <c r="M38" s="2" t="str">
        <f t="shared" si="9"/>
        <v xml:space="preserve">Esitmated tide height (Bremerton) =11ft; </v>
      </c>
      <c r="Q38" s="23"/>
      <c r="R38" s="23"/>
      <c r="S38" s="23"/>
      <c r="T38" s="23"/>
      <c r="U38" s="23"/>
      <c r="V38" s="23" t="s">
        <v>4</v>
      </c>
      <c r="W38" s="23" t="s">
        <v>11</v>
      </c>
      <c r="X38" s="23" t="s">
        <v>46</v>
      </c>
      <c r="Y38" s="23" t="s">
        <v>47</v>
      </c>
      <c r="Z38" s="23"/>
      <c r="AA38" s="23"/>
      <c r="AB38" s="23"/>
    </row>
    <row r="39" spans="1:37" ht="24" customHeight="1">
      <c r="B39" s="42" t="s">
        <v>228</v>
      </c>
      <c r="C39" s="44" t="s">
        <v>104</v>
      </c>
      <c r="D39" s="43">
        <v>42745.497916666667</v>
      </c>
      <c r="E39" s="45" t="s">
        <v>105</v>
      </c>
      <c r="F39" s="45"/>
      <c r="G39" s="47"/>
      <c r="H39" s="42"/>
      <c r="I39" s="46"/>
      <c r="J39" s="46">
        <v>11.1</v>
      </c>
      <c r="L39" s="2" t="s">
        <v>15</v>
      </c>
      <c r="M39" s="2" t="str">
        <f t="shared" si="9"/>
        <v xml:space="preserve">Esitmated tide height (Bremerton) =11.1ft; </v>
      </c>
      <c r="Q39" s="23"/>
      <c r="R39" s="23"/>
      <c r="S39" s="23"/>
      <c r="T39" s="23"/>
      <c r="U39" s="23"/>
      <c r="V39" s="49">
        <v>41800</v>
      </c>
      <c r="W39" s="23" t="s">
        <v>48</v>
      </c>
      <c r="X39" s="39">
        <v>0.12361111111111112</v>
      </c>
      <c r="Y39" s="23">
        <v>11.62</v>
      </c>
      <c r="Z39" s="23" t="s">
        <v>29</v>
      </c>
      <c r="AA39" s="23"/>
      <c r="AB39" s="23"/>
    </row>
    <row r="40" spans="1:37" ht="24" customHeight="1">
      <c r="B40" s="42" t="s">
        <v>229</v>
      </c>
      <c r="C40" s="44" t="s">
        <v>102</v>
      </c>
      <c r="D40" s="43">
        <v>42745.504166666666</v>
      </c>
      <c r="E40" s="45" t="s">
        <v>103</v>
      </c>
      <c r="F40" s="45"/>
      <c r="G40" s="47"/>
      <c r="H40" s="42"/>
      <c r="I40" s="46"/>
      <c r="J40" s="46">
        <v>11.2</v>
      </c>
      <c r="L40" s="2" t="s">
        <v>15</v>
      </c>
      <c r="M40" s="2" t="str">
        <f t="shared" si="9"/>
        <v xml:space="preserve">Esitmated tide height (Bremerton) =11.2ft; </v>
      </c>
      <c r="Q40" s="23"/>
      <c r="R40" s="23"/>
      <c r="S40" s="23"/>
      <c r="T40" s="23"/>
      <c r="U40" s="23"/>
      <c r="V40" s="49">
        <v>41800</v>
      </c>
      <c r="W40" s="23" t="s">
        <v>48</v>
      </c>
      <c r="X40" s="39">
        <v>0.4368055555555555</v>
      </c>
      <c r="Y40" s="23">
        <v>-0.67</v>
      </c>
      <c r="Z40" s="23" t="s">
        <v>28</v>
      </c>
      <c r="AA40" s="23"/>
      <c r="AB40" s="23"/>
    </row>
    <row r="41" spans="1:37" ht="24" customHeight="1">
      <c r="B41" s="42" t="s">
        <v>230</v>
      </c>
      <c r="C41" s="44" t="s">
        <v>82</v>
      </c>
      <c r="D41" s="43">
        <v>42745.51666666667</v>
      </c>
      <c r="E41" s="45" t="s">
        <v>83</v>
      </c>
      <c r="F41" s="45"/>
      <c r="G41" s="47"/>
      <c r="H41" s="42"/>
      <c r="I41" s="46"/>
      <c r="J41" s="46">
        <v>11.7</v>
      </c>
      <c r="L41" s="2" t="s">
        <v>15</v>
      </c>
      <c r="M41" s="2" t="str">
        <f t="shared" si="9"/>
        <v xml:space="preserve">Esitmated tide height (Bremerton) =11.7ft; </v>
      </c>
      <c r="Q41" s="23"/>
      <c r="R41" s="23"/>
      <c r="S41" s="23"/>
      <c r="T41" s="23"/>
      <c r="U41" s="23"/>
      <c r="V41" s="49">
        <v>41800</v>
      </c>
      <c r="W41" s="23" t="s">
        <v>48</v>
      </c>
      <c r="X41" s="39">
        <v>0.72013888888888899</v>
      </c>
      <c r="Y41" s="23">
        <v>10.6</v>
      </c>
      <c r="Z41" s="23" t="s">
        <v>29</v>
      </c>
      <c r="AA41" s="23"/>
      <c r="AB41" s="23"/>
    </row>
    <row r="42" spans="1:37" ht="24" customHeight="1">
      <c r="B42" s="42" t="s">
        <v>231</v>
      </c>
      <c r="C42" s="44" t="s">
        <v>80</v>
      </c>
      <c r="D42" s="43">
        <v>42745.522222222222</v>
      </c>
      <c r="E42" s="45" t="s">
        <v>81</v>
      </c>
      <c r="F42" s="45"/>
      <c r="G42" s="47"/>
      <c r="H42" s="42"/>
      <c r="I42" s="46"/>
      <c r="J42" s="46">
        <v>11.9</v>
      </c>
      <c r="L42" s="2" t="s">
        <v>15</v>
      </c>
      <c r="M42" s="2" t="str">
        <f t="shared" si="9"/>
        <v xml:space="preserve">Esitmated tide height (Bremerton) =11.9ft; </v>
      </c>
      <c r="Q42" s="23"/>
      <c r="R42" s="23"/>
      <c r="S42" s="23"/>
      <c r="T42" s="23"/>
      <c r="U42" s="23"/>
      <c r="V42" s="49">
        <v>41800</v>
      </c>
      <c r="W42" s="23" t="s">
        <v>48</v>
      </c>
      <c r="X42" s="39">
        <v>0.9458333333333333</v>
      </c>
      <c r="Y42" s="23">
        <v>6.26</v>
      </c>
      <c r="Z42" s="23" t="s">
        <v>28</v>
      </c>
      <c r="AA42" s="23"/>
      <c r="AB42" s="23"/>
    </row>
    <row r="43" spans="1:37" ht="24" customHeight="1">
      <c r="B43" s="42" t="s">
        <v>232</v>
      </c>
      <c r="C43" s="44" t="s">
        <v>78</v>
      </c>
      <c r="D43" s="43">
        <v>42745.526388888888</v>
      </c>
      <c r="E43" s="45" t="s">
        <v>79</v>
      </c>
      <c r="F43" s="45"/>
      <c r="G43" s="47"/>
      <c r="H43" s="42"/>
      <c r="I43" s="46"/>
      <c r="J43" s="46">
        <v>12</v>
      </c>
      <c r="L43" s="2" t="s">
        <v>15</v>
      </c>
      <c r="M43" s="2" t="str">
        <f t="shared" si="9"/>
        <v xml:space="preserve">Esitmated tide height (Bremerton) =12ft; </v>
      </c>
      <c r="Q43" s="23"/>
      <c r="R43" s="23"/>
      <c r="S43" s="23"/>
      <c r="T43" s="23"/>
      <c r="U43" s="23"/>
      <c r="V43" s="49">
        <v>41801</v>
      </c>
      <c r="W43" s="23" t="s">
        <v>49</v>
      </c>
      <c r="X43" s="39">
        <v>0.15069444444444444</v>
      </c>
      <c r="Y43" s="23">
        <v>11.72</v>
      </c>
      <c r="Z43" s="23" t="s">
        <v>29</v>
      </c>
      <c r="AA43" s="23"/>
      <c r="AB43" s="23"/>
    </row>
    <row r="44" spans="1:37" ht="24" customHeight="1">
      <c r="B44" s="42" t="s">
        <v>233</v>
      </c>
      <c r="C44" s="44" t="s">
        <v>76</v>
      </c>
      <c r="D44" s="43">
        <v>42745.53402777778</v>
      </c>
      <c r="E44" s="45" t="s">
        <v>77</v>
      </c>
      <c r="F44" s="45"/>
      <c r="G44" s="47"/>
      <c r="H44" s="42"/>
      <c r="I44" s="46"/>
      <c r="J44" s="46">
        <v>12.3</v>
      </c>
      <c r="L44" s="2" t="s">
        <v>15</v>
      </c>
      <c r="M44" s="2" t="str">
        <f t="shared" si="9"/>
        <v xml:space="preserve">Esitmated tide height (Bremerton) =12.3ft; </v>
      </c>
      <c r="Q44" s="23"/>
      <c r="R44" s="23"/>
      <c r="S44" s="23"/>
      <c r="T44" s="23"/>
      <c r="U44" s="23"/>
      <c r="V44" s="49">
        <v>41801</v>
      </c>
      <c r="W44" s="23" t="s">
        <v>49</v>
      </c>
      <c r="X44" s="39">
        <v>0.46458333333333335</v>
      </c>
      <c r="Y44" s="23">
        <v>-1.66</v>
      </c>
      <c r="Z44" s="23" t="s">
        <v>28</v>
      </c>
      <c r="AA44" s="23"/>
      <c r="AB44" s="23"/>
    </row>
    <row r="45" spans="1:37" ht="24" customHeight="1">
      <c r="B45" s="42" t="s">
        <v>234</v>
      </c>
      <c r="C45" s="44" t="s">
        <v>74</v>
      </c>
      <c r="D45" s="43">
        <v>42745.540277777778</v>
      </c>
      <c r="E45" s="45" t="s">
        <v>75</v>
      </c>
      <c r="F45" s="45"/>
      <c r="G45" s="47"/>
      <c r="H45" s="42"/>
      <c r="I45" s="46"/>
      <c r="J45" s="46">
        <v>12.4</v>
      </c>
      <c r="L45" s="2" t="s">
        <v>15</v>
      </c>
      <c r="M45" s="2" t="str">
        <f t="shared" si="9"/>
        <v xml:space="preserve">Esitmated tide height (Bremerton) =12.4ft; </v>
      </c>
      <c r="Q45" s="23"/>
      <c r="R45" s="23"/>
      <c r="S45" s="23"/>
      <c r="T45" s="23"/>
      <c r="U45" s="23"/>
      <c r="V45" s="49">
        <v>41801</v>
      </c>
      <c r="W45" s="23" t="s">
        <v>49</v>
      </c>
      <c r="X45" s="39">
        <v>0.75138888888888899</v>
      </c>
      <c r="Y45" s="23">
        <v>11.41</v>
      </c>
      <c r="Z45" s="23" t="s">
        <v>29</v>
      </c>
      <c r="AA45" s="23"/>
      <c r="AB45" s="23"/>
    </row>
    <row r="46" spans="1:37" ht="24" customHeight="1">
      <c r="B46" s="42" t="s">
        <v>235</v>
      </c>
      <c r="C46" s="44" t="s">
        <v>72</v>
      </c>
      <c r="D46" s="43">
        <v>42745.544444444444</v>
      </c>
      <c r="E46" s="45" t="s">
        <v>73</v>
      </c>
      <c r="F46" s="45"/>
      <c r="G46" s="47"/>
      <c r="H46" s="42"/>
      <c r="I46" s="46"/>
      <c r="J46" s="46">
        <v>12.5</v>
      </c>
      <c r="L46" s="2" t="s">
        <v>15</v>
      </c>
      <c r="M46" s="2" t="str">
        <f t="shared" si="9"/>
        <v xml:space="preserve">Esitmated tide height (Bremerton) =12.5ft; </v>
      </c>
      <c r="Q46" s="23"/>
      <c r="R46" s="23"/>
      <c r="S46" s="23"/>
      <c r="T46" s="23"/>
      <c r="U46" s="23"/>
      <c r="V46" s="49">
        <v>41801</v>
      </c>
      <c r="W46" s="23" t="s">
        <v>49</v>
      </c>
      <c r="X46" s="39">
        <v>0.9819444444444444</v>
      </c>
      <c r="Y46" s="23">
        <v>6.43</v>
      </c>
      <c r="Z46" s="23" t="s">
        <v>28</v>
      </c>
      <c r="AA46" s="23"/>
      <c r="AB46" s="23"/>
    </row>
    <row r="47" spans="1:37" s="3" customFormat="1" ht="24" customHeight="1">
      <c r="B47" s="42" t="s">
        <v>236</v>
      </c>
      <c r="C47" s="44" t="s">
        <v>70</v>
      </c>
      <c r="D47" s="43">
        <v>42745.558333333334</v>
      </c>
      <c r="E47" s="45" t="s">
        <v>71</v>
      </c>
      <c r="F47" s="50"/>
      <c r="G47" s="47"/>
      <c r="H47" s="42"/>
      <c r="I47" s="46"/>
      <c r="J47" s="46">
        <v>12.7</v>
      </c>
      <c r="L47" s="2" t="s">
        <v>15</v>
      </c>
      <c r="M47" s="2" t="str">
        <f t="shared" si="9"/>
        <v xml:space="preserve">Esitmated tide height (Bremerton) =12.7ft; </v>
      </c>
      <c r="N47" s="2"/>
      <c r="O47" s="2"/>
      <c r="P47" s="2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"/>
      <c r="AE47" s="2"/>
      <c r="AF47" s="2"/>
      <c r="AG47" s="2"/>
      <c r="AH47" s="2"/>
      <c r="AI47" s="2"/>
      <c r="AJ47" s="2"/>
      <c r="AK47" s="2"/>
    </row>
    <row r="48" spans="1:37" s="3" customFormat="1" ht="24" customHeight="1">
      <c r="B48" s="42" t="s">
        <v>237</v>
      </c>
      <c r="C48" s="44" t="s">
        <v>68</v>
      </c>
      <c r="D48" s="43">
        <v>42745.563194444447</v>
      </c>
      <c r="E48" s="50" t="s">
        <v>69</v>
      </c>
      <c r="F48" s="50"/>
      <c r="G48" s="47"/>
      <c r="H48" s="42"/>
      <c r="I48" s="46"/>
      <c r="J48" s="46">
        <v>12.7</v>
      </c>
      <c r="L48" s="2" t="s">
        <v>15</v>
      </c>
      <c r="M48" s="2" t="str">
        <f t="shared" si="9"/>
        <v xml:space="preserve">Esitmated tide height (Bremerton) =12.7ft; </v>
      </c>
      <c r="N48" s="2"/>
      <c r="O48" s="2"/>
      <c r="P48" s="2"/>
      <c r="Q48" s="23"/>
      <c r="R48" s="23"/>
      <c r="S48" s="23"/>
      <c r="T48" s="23"/>
      <c r="U48" s="23"/>
      <c r="V48" s="23" t="s">
        <v>50</v>
      </c>
      <c r="W48" s="23"/>
      <c r="X48" s="23"/>
      <c r="Y48" s="23"/>
      <c r="Z48" s="23"/>
      <c r="AA48" s="23"/>
      <c r="AB48" s="23"/>
      <c r="AC48" s="2"/>
      <c r="AE48" s="2"/>
      <c r="AF48" s="2"/>
      <c r="AG48" s="2"/>
      <c r="AH48" s="2"/>
      <c r="AI48" s="2"/>
      <c r="AJ48" s="2"/>
      <c r="AK48" s="2"/>
    </row>
    <row r="49" spans="1:37" s="3" customFormat="1" ht="24" customHeight="1">
      <c r="B49" s="42" t="s">
        <v>238</v>
      </c>
      <c r="C49" s="44" t="s">
        <v>66</v>
      </c>
      <c r="D49" s="43">
        <v>42745.567361111112</v>
      </c>
      <c r="E49" s="50" t="s">
        <v>67</v>
      </c>
      <c r="F49" s="50"/>
      <c r="G49" s="47"/>
      <c r="H49" s="42"/>
      <c r="I49" s="46"/>
      <c r="J49" s="46">
        <v>12.6</v>
      </c>
      <c r="L49" s="2" t="s">
        <v>15</v>
      </c>
      <c r="M49" s="2" t="str">
        <f t="shared" si="9"/>
        <v xml:space="preserve">Esitmated tide height (Bremerton) =12.6ft; </v>
      </c>
      <c r="N49" s="2"/>
      <c r="O49" s="2"/>
      <c r="P49" s="2"/>
      <c r="Q49" s="23"/>
      <c r="R49" s="23"/>
      <c r="S49" s="23"/>
      <c r="T49" s="23"/>
      <c r="U49" s="23"/>
      <c r="V49" s="23" t="s">
        <v>51</v>
      </c>
      <c r="W49" s="23"/>
      <c r="X49" s="23"/>
      <c r="Y49" s="23"/>
      <c r="Z49" s="23"/>
      <c r="AA49" s="23"/>
      <c r="AB49" s="23"/>
      <c r="AC49" s="2"/>
      <c r="AE49" s="2"/>
      <c r="AF49" s="2"/>
      <c r="AG49" s="2"/>
      <c r="AH49" s="2"/>
      <c r="AI49" s="2"/>
      <c r="AJ49" s="2"/>
      <c r="AK49" s="2"/>
    </row>
    <row r="50" spans="1:37" s="3" customFormat="1" ht="24" customHeight="1">
      <c r="B50" s="42" t="s">
        <v>239</v>
      </c>
      <c r="C50" s="44" t="s">
        <v>64</v>
      </c>
      <c r="D50" s="43">
        <v>42745.574999999997</v>
      </c>
      <c r="E50" s="50" t="s">
        <v>65</v>
      </c>
      <c r="F50" s="50"/>
      <c r="G50" s="47"/>
      <c r="H50" s="42"/>
      <c r="I50" s="46"/>
      <c r="J50" s="46">
        <v>12.5</v>
      </c>
      <c r="L50" s="2" t="s">
        <v>15</v>
      </c>
      <c r="M50" s="2" t="str">
        <f t="shared" si="9"/>
        <v xml:space="preserve">Esitmated tide height (Bremerton) =12.5ft; </v>
      </c>
      <c r="N50" s="2"/>
      <c r="O50" s="2"/>
      <c r="P50" s="2"/>
      <c r="Q50" s="23"/>
      <c r="R50" s="23"/>
      <c r="S50" s="23"/>
      <c r="T50" s="23"/>
      <c r="U50" s="23"/>
      <c r="V50" s="23" t="s">
        <v>52</v>
      </c>
      <c r="W50" s="23"/>
      <c r="X50" s="23"/>
      <c r="Y50" s="23"/>
      <c r="Z50" s="23"/>
      <c r="AA50" s="23"/>
      <c r="AB50" s="23"/>
      <c r="AC50" s="2"/>
      <c r="AE50" s="2"/>
      <c r="AF50" s="2"/>
      <c r="AG50" s="2"/>
      <c r="AH50" s="2"/>
      <c r="AI50" s="2"/>
      <c r="AJ50" s="2"/>
      <c r="AK50" s="2"/>
    </row>
    <row r="51" spans="1:37" s="3" customFormat="1" ht="24" customHeight="1">
      <c r="B51" s="42" t="s">
        <v>240</v>
      </c>
      <c r="C51" s="44" t="s">
        <v>186</v>
      </c>
      <c r="D51" s="43">
        <v>42745.582638888889</v>
      </c>
      <c r="E51" s="45" t="s">
        <v>63</v>
      </c>
      <c r="F51" s="50"/>
      <c r="G51" s="47"/>
      <c r="H51" s="42"/>
      <c r="I51" s="46"/>
      <c r="J51" s="46">
        <v>12.5</v>
      </c>
      <c r="L51" s="2" t="s">
        <v>15</v>
      </c>
      <c r="M51" s="2" t="str">
        <f t="shared" si="9"/>
        <v xml:space="preserve">Esitmated tide height (Bremerton) =12.5ft; </v>
      </c>
      <c r="N51" s="2"/>
      <c r="O51" s="2"/>
      <c r="P51" s="2"/>
      <c r="Q51" s="23"/>
      <c r="R51" s="23"/>
      <c r="S51" s="23"/>
      <c r="T51" s="23"/>
      <c r="U51" s="23"/>
      <c r="V51" s="23" t="s">
        <v>53</v>
      </c>
      <c r="W51" s="23"/>
      <c r="X51" s="23"/>
      <c r="Y51" s="23"/>
      <c r="Z51" s="23"/>
      <c r="AA51" s="23"/>
      <c r="AB51" s="23"/>
      <c r="AC51" s="2"/>
      <c r="AE51" s="2"/>
      <c r="AF51" s="2"/>
      <c r="AG51" s="2"/>
      <c r="AH51" s="2"/>
      <c r="AI51" s="2"/>
      <c r="AJ51" s="2"/>
      <c r="AK51" s="2"/>
    </row>
    <row r="52" spans="1:37" s="3" customFormat="1" ht="24" customHeight="1">
      <c r="B52" s="42" t="s">
        <v>241</v>
      </c>
      <c r="C52" s="44" t="s">
        <v>61</v>
      </c>
      <c r="D52" s="43">
        <v>42745.586805555555</v>
      </c>
      <c r="E52" s="50" t="s">
        <v>62</v>
      </c>
      <c r="F52" s="50"/>
      <c r="G52" s="47"/>
      <c r="H52" s="51"/>
      <c r="I52" s="46"/>
      <c r="J52" s="46">
        <v>12.5</v>
      </c>
      <c r="L52" s="2" t="s">
        <v>15</v>
      </c>
      <c r="M52" s="2" t="str">
        <f t="shared" si="9"/>
        <v xml:space="preserve">Esitmated tide height (Bremerton) =12.5ft; </v>
      </c>
      <c r="N52" s="2"/>
      <c r="O52" s="2"/>
      <c r="P52" s="2"/>
      <c r="Q52" s="23"/>
      <c r="R52" s="23"/>
      <c r="S52" s="23"/>
      <c r="T52" s="23"/>
      <c r="U52" s="23"/>
      <c r="V52" s="23" t="s">
        <v>54</v>
      </c>
      <c r="W52" s="23"/>
      <c r="X52" s="23"/>
      <c r="Y52" s="23"/>
      <c r="Z52" s="23"/>
      <c r="AA52" s="23"/>
      <c r="AB52" s="23"/>
      <c r="AC52" s="2"/>
      <c r="AE52" s="2"/>
      <c r="AF52" s="2"/>
      <c r="AG52" s="2"/>
      <c r="AH52" s="2"/>
      <c r="AI52" s="2"/>
      <c r="AJ52" s="2"/>
      <c r="AK52" s="2"/>
    </row>
    <row r="53" spans="1:37" s="3" customFormat="1" ht="24" customHeight="1">
      <c r="A53" s="2"/>
      <c r="B53" s="42" t="s">
        <v>242</v>
      </c>
      <c r="C53" s="44" t="s">
        <v>94</v>
      </c>
      <c r="D53" s="43">
        <v>42745.595138888886</v>
      </c>
      <c r="E53" s="50" t="s">
        <v>95</v>
      </c>
      <c r="F53" s="50"/>
      <c r="G53" s="47"/>
      <c r="H53" s="51"/>
      <c r="I53" s="46"/>
      <c r="J53" s="46">
        <v>12.4</v>
      </c>
      <c r="K53" s="52"/>
      <c r="L53" s="2" t="s">
        <v>15</v>
      </c>
      <c r="M53" s="2" t="str">
        <f t="shared" ref="M53:M77" si="10">CONCATENATE("Esitmated tide height (",L53,") =",E53,"ft; ")</f>
        <v xml:space="preserve">Esitmated tide height (Bremerton) =Forward port side at  at Mooring F - Near bottomft; </v>
      </c>
      <c r="N53" s="2"/>
      <c r="O53" s="2"/>
      <c r="P53" s="2"/>
      <c r="Q53" s="23"/>
      <c r="R53" s="23"/>
      <c r="S53" s="23"/>
      <c r="T53" s="23"/>
      <c r="U53" s="23"/>
      <c r="V53" s="2" t="s">
        <v>55</v>
      </c>
      <c r="W53" s="2"/>
      <c r="X53" s="23"/>
      <c r="Y53" s="23"/>
      <c r="Z53" s="23"/>
      <c r="AA53" s="23"/>
      <c r="AB53" s="23"/>
      <c r="AC53" s="2"/>
      <c r="AE53" s="2"/>
      <c r="AF53" s="2"/>
      <c r="AG53" s="2"/>
      <c r="AH53" s="2"/>
      <c r="AI53" s="2"/>
      <c r="AJ53" s="2"/>
      <c r="AK53" s="2"/>
    </row>
    <row r="54" spans="1:37" s="3" customFormat="1" ht="24" customHeight="1">
      <c r="A54" s="2"/>
      <c r="B54" s="42" t="s">
        <v>243</v>
      </c>
      <c r="C54" s="44" t="s">
        <v>92</v>
      </c>
      <c r="D54" s="43">
        <v>42745.599999999999</v>
      </c>
      <c r="E54" s="50" t="s">
        <v>93</v>
      </c>
      <c r="F54" s="50"/>
      <c r="G54" s="47"/>
      <c r="H54" s="51"/>
      <c r="I54" s="46"/>
      <c r="J54" s="46">
        <v>12.4</v>
      </c>
      <c r="K54" s="2"/>
      <c r="L54" s="2" t="s">
        <v>15</v>
      </c>
      <c r="M54" s="2" t="str">
        <f t="shared" si="10"/>
        <v xml:space="preserve">Esitmated tide height (Bremerton) =Forward port side at Mooring F - Mid Depthft; </v>
      </c>
      <c r="N54" s="2"/>
      <c r="O54" s="2"/>
      <c r="P54" s="2"/>
      <c r="Q54" s="23"/>
      <c r="R54" s="23"/>
      <c r="S54" s="23"/>
      <c r="T54" s="23"/>
      <c r="U54" s="23"/>
      <c r="V54" s="2" t="s">
        <v>56</v>
      </c>
      <c r="W54" s="2"/>
      <c r="X54" s="23"/>
      <c r="Y54" s="23"/>
      <c r="Z54" s="23"/>
      <c r="AA54" s="23"/>
      <c r="AB54" s="23"/>
      <c r="AC54" s="2"/>
      <c r="AE54" s="2"/>
      <c r="AF54" s="2"/>
      <c r="AG54" s="2"/>
      <c r="AH54" s="2"/>
      <c r="AI54" s="2"/>
      <c r="AJ54" s="2"/>
      <c r="AK54" s="2"/>
    </row>
    <row r="55" spans="1:37" s="3" customFormat="1" ht="24" customHeight="1">
      <c r="A55" s="2"/>
      <c r="B55" s="42" t="s">
        <v>244</v>
      </c>
      <c r="C55" s="44" t="s">
        <v>90</v>
      </c>
      <c r="D55" s="43">
        <v>42745.604166666664</v>
      </c>
      <c r="E55" s="50" t="s">
        <v>91</v>
      </c>
      <c r="F55" s="53"/>
      <c r="G55" s="53"/>
      <c r="H55" s="53"/>
      <c r="I55" s="53"/>
      <c r="J55" s="46">
        <v>12.3</v>
      </c>
      <c r="K55" s="2"/>
      <c r="L55" s="2" t="s">
        <v>15</v>
      </c>
      <c r="M55" s="2" t="str">
        <f t="shared" si="10"/>
        <v xml:space="preserve">Esitmated tide height (Bremerton) =Forward port side at t Mooring F - Surfaceft; </v>
      </c>
      <c r="N55" s="2"/>
      <c r="O55" s="2"/>
      <c r="P55" s="2"/>
      <c r="Q55" s="23"/>
      <c r="R55" s="23"/>
      <c r="S55" s="23"/>
      <c r="T55" s="23"/>
      <c r="U55" s="23"/>
      <c r="V55" s="2" t="s">
        <v>57</v>
      </c>
      <c r="W55" s="2"/>
      <c r="X55" s="23"/>
      <c r="Y55" s="23"/>
      <c r="Z55" s="23"/>
      <c r="AA55" s="23"/>
      <c r="AB55" s="23"/>
      <c r="AC55" s="2"/>
      <c r="AE55" s="2"/>
      <c r="AF55" s="2"/>
      <c r="AG55" s="2"/>
      <c r="AH55" s="2"/>
      <c r="AI55" s="2"/>
      <c r="AJ55" s="2"/>
      <c r="AK55" s="2"/>
    </row>
    <row r="56" spans="1:37" s="3" customFormat="1" ht="24" customHeight="1">
      <c r="A56" s="2"/>
      <c r="B56" s="42" t="s">
        <v>245</v>
      </c>
      <c r="C56" s="44" t="s">
        <v>88</v>
      </c>
      <c r="D56" s="43">
        <v>42745.614583333336</v>
      </c>
      <c r="E56" s="50" t="s">
        <v>89</v>
      </c>
      <c r="F56" s="53"/>
      <c r="G56" s="53"/>
      <c r="H56" s="53"/>
      <c r="I56" s="53"/>
      <c r="J56" s="46">
        <v>12.1</v>
      </c>
      <c r="K56" s="2"/>
      <c r="L56" s="2" t="s">
        <v>15</v>
      </c>
      <c r="M56" s="2" t="str">
        <f t="shared" si="10"/>
        <v xml:space="preserve">Esitmated tide height (Bremerton) =Aft port side at  Mooring F - Near bottomft; </v>
      </c>
      <c r="N56" s="2"/>
      <c r="O56" s="2"/>
      <c r="P56" s="2"/>
      <c r="Q56" s="23"/>
      <c r="R56" s="23"/>
      <c r="S56" s="23"/>
      <c r="T56" s="23"/>
      <c r="U56" s="23"/>
      <c r="V56" s="2"/>
      <c r="W56" s="2"/>
      <c r="X56" s="23"/>
      <c r="Y56" s="23"/>
      <c r="Z56" s="23"/>
      <c r="AA56" s="23"/>
      <c r="AB56" s="23"/>
      <c r="AC56" s="2"/>
      <c r="AE56" s="2"/>
      <c r="AF56" s="2"/>
      <c r="AG56" s="2"/>
      <c r="AH56" s="2"/>
      <c r="AI56" s="2"/>
      <c r="AJ56" s="2"/>
      <c r="AK56" s="2"/>
    </row>
    <row r="57" spans="1:37" s="3" customFormat="1" ht="24" customHeight="1">
      <c r="A57" s="2"/>
      <c r="B57" s="42" t="s">
        <v>246</v>
      </c>
      <c r="C57" s="44" t="s">
        <v>86</v>
      </c>
      <c r="D57" s="43">
        <v>42745.620138888888</v>
      </c>
      <c r="E57" s="50" t="s">
        <v>87</v>
      </c>
      <c r="F57" s="53"/>
      <c r="G57" s="53"/>
      <c r="H57" s="53"/>
      <c r="I57" s="53"/>
      <c r="J57" s="46">
        <v>12</v>
      </c>
      <c r="K57" s="2"/>
      <c r="L57" s="2" t="s">
        <v>15</v>
      </c>
      <c r="M57" s="2" t="str">
        <f t="shared" si="10"/>
        <v xml:space="preserve">Esitmated tide height (Bremerton) =Aft port side at Mooring F - Mid Depthft; </v>
      </c>
      <c r="N57" s="2"/>
      <c r="O57" s="2"/>
      <c r="P57" s="2"/>
      <c r="Q57" s="23"/>
      <c r="R57" s="23"/>
      <c r="S57" s="23"/>
      <c r="T57" s="23"/>
      <c r="U57" s="23"/>
      <c r="V57" s="54">
        <v>42710.128472222219</v>
      </c>
      <c r="W57" s="2" t="s">
        <v>41</v>
      </c>
      <c r="X57" s="23">
        <v>0.97</v>
      </c>
      <c r="Y57" s="23" t="s">
        <v>3</v>
      </c>
      <c r="Z57" s="23" t="s">
        <v>42</v>
      </c>
      <c r="AA57" s="23"/>
      <c r="AB57" s="23"/>
      <c r="AC57" s="55"/>
      <c r="AE57" s="2"/>
      <c r="AF57" s="2"/>
      <c r="AG57" s="2"/>
      <c r="AH57" s="2"/>
      <c r="AI57" s="2"/>
      <c r="AJ57" s="2"/>
      <c r="AK57" s="2"/>
    </row>
    <row r="58" spans="1:37" s="3" customFormat="1" ht="24" customHeight="1">
      <c r="A58" s="2"/>
      <c r="B58" s="42" t="s">
        <v>247</v>
      </c>
      <c r="C58" s="44" t="s">
        <v>84</v>
      </c>
      <c r="D58" s="43">
        <v>42745.625</v>
      </c>
      <c r="E58" s="50" t="s">
        <v>85</v>
      </c>
      <c r="F58" s="53"/>
      <c r="G58" s="53"/>
      <c r="H58" s="53"/>
      <c r="I58" s="53"/>
      <c r="J58" s="46">
        <v>11.9</v>
      </c>
      <c r="K58" s="2"/>
      <c r="L58" s="2" t="s">
        <v>15</v>
      </c>
      <c r="M58" s="2" t="str">
        <f t="shared" si="10"/>
        <v xml:space="preserve">Esitmated tide height (Bremerton) =Aft port side at  Mooring F - Surfaceft; </v>
      </c>
      <c r="N58" s="2"/>
      <c r="O58" s="2"/>
      <c r="P58" s="2"/>
      <c r="Q58" s="23"/>
      <c r="R58" s="23"/>
      <c r="S58" s="23"/>
      <c r="T58" s="23"/>
      <c r="U58" s="23"/>
      <c r="V58" s="54">
        <v>42710.424305555556</v>
      </c>
      <c r="W58" s="2" t="s">
        <v>41</v>
      </c>
      <c r="X58" s="2">
        <v>12.47</v>
      </c>
      <c r="Y58" s="23" t="s">
        <v>3</v>
      </c>
      <c r="Z58" s="23" t="s">
        <v>43</v>
      </c>
      <c r="AA58" s="23"/>
      <c r="AB58" s="23"/>
      <c r="AC58" s="2"/>
      <c r="AE58" s="2"/>
      <c r="AF58" s="2"/>
      <c r="AG58" s="2"/>
      <c r="AH58" s="2"/>
      <c r="AI58" s="2"/>
      <c r="AJ58" s="2"/>
      <c r="AK58" s="2"/>
    </row>
    <row r="59" spans="1:37" s="3" customFormat="1" ht="24" customHeight="1">
      <c r="A59" s="2"/>
      <c r="B59" s="42"/>
      <c r="C59" s="44"/>
      <c r="D59" s="43"/>
      <c r="E59" s="50"/>
      <c r="F59" s="53"/>
      <c r="G59" s="53"/>
      <c r="H59" s="53"/>
      <c r="I59" s="53"/>
      <c r="J59" s="46"/>
      <c r="K59" s="2"/>
      <c r="L59" s="2" t="s">
        <v>15</v>
      </c>
      <c r="M59" s="2" t="str">
        <f t="shared" si="10"/>
        <v xml:space="preserve">Esitmated tide height (Bremerton) =ft; </v>
      </c>
      <c r="N59" s="2"/>
      <c r="O59" s="2"/>
      <c r="P59" s="2"/>
      <c r="Q59" s="23"/>
      <c r="R59" s="23"/>
      <c r="S59" s="23"/>
      <c r="T59" s="23"/>
      <c r="U59" s="23"/>
      <c r="V59" s="54">
        <v>42710.700694444444</v>
      </c>
      <c r="W59" s="2" t="s">
        <v>41</v>
      </c>
      <c r="X59" s="2">
        <v>5.48</v>
      </c>
      <c r="Y59" s="23" t="s">
        <v>3</v>
      </c>
      <c r="Z59" s="23" t="s">
        <v>42</v>
      </c>
      <c r="AA59" s="23"/>
      <c r="AB59" s="23"/>
      <c r="AC59" s="2"/>
      <c r="AE59" s="2"/>
      <c r="AF59" s="2"/>
      <c r="AG59" s="2"/>
      <c r="AH59" s="2"/>
      <c r="AI59" s="2"/>
      <c r="AJ59" s="2"/>
      <c r="AK59" s="2"/>
    </row>
    <row r="60" spans="1:37" s="3" customFormat="1" ht="24" customHeight="1">
      <c r="A60" s="2"/>
      <c r="B60" s="42"/>
      <c r="C60" s="44"/>
      <c r="D60" s="43"/>
      <c r="E60" s="50"/>
      <c r="F60" s="53"/>
      <c r="G60" s="53"/>
      <c r="H60" s="53"/>
      <c r="I60" s="53"/>
      <c r="J60" s="46"/>
      <c r="K60" s="2"/>
      <c r="L60" s="2" t="s">
        <v>15</v>
      </c>
      <c r="M60" s="2" t="str">
        <f t="shared" si="10"/>
        <v xml:space="preserve">Esitmated tide height (Bremerton) =ft; </v>
      </c>
      <c r="N60" s="2"/>
      <c r="O60" s="2"/>
      <c r="P60" s="2"/>
      <c r="Q60" s="23"/>
      <c r="R60" s="23"/>
      <c r="S60" s="23"/>
      <c r="T60" s="23"/>
      <c r="U60" s="23"/>
      <c r="V60" s="54">
        <v>42710.900694444441</v>
      </c>
      <c r="W60" s="2" t="s">
        <v>41</v>
      </c>
      <c r="X60" s="2">
        <v>8.19</v>
      </c>
      <c r="Y60" s="23" t="s">
        <v>3</v>
      </c>
      <c r="Z60" s="23" t="s">
        <v>43</v>
      </c>
      <c r="AA60" s="23"/>
      <c r="AB60" s="23"/>
      <c r="AC60" s="2"/>
      <c r="AE60" s="2"/>
      <c r="AF60" s="2"/>
      <c r="AG60" s="2"/>
      <c r="AH60" s="2"/>
      <c r="AI60" s="2"/>
      <c r="AJ60" s="2"/>
      <c r="AK60" s="2"/>
    </row>
    <row r="61" spans="1:37" s="3" customFormat="1" ht="24" customHeight="1">
      <c r="A61" s="2"/>
      <c r="B61" s="53"/>
      <c r="C61" s="44"/>
      <c r="D61" s="43"/>
      <c r="E61" s="50"/>
      <c r="F61" s="53"/>
      <c r="G61" s="53"/>
      <c r="H61" s="53"/>
      <c r="I61" s="53"/>
      <c r="J61" s="46"/>
      <c r="K61" s="2"/>
      <c r="L61" s="2" t="s">
        <v>15</v>
      </c>
      <c r="M61" s="2" t="str">
        <f t="shared" si="10"/>
        <v xml:space="preserve">Esitmated tide height (Bremerton) =ft; </v>
      </c>
      <c r="N61" s="2"/>
      <c r="O61" s="2"/>
      <c r="P61" s="2"/>
      <c r="Q61" s="23"/>
      <c r="R61" s="23"/>
      <c r="S61" s="23"/>
      <c r="T61" s="23"/>
      <c r="U61" s="23"/>
      <c r="V61" s="54">
        <v>42711.165972222225</v>
      </c>
      <c r="W61" s="2" t="s">
        <v>41</v>
      </c>
      <c r="X61" s="2">
        <v>2.02</v>
      </c>
      <c r="Y61" s="23" t="s">
        <v>3</v>
      </c>
      <c r="Z61" s="23" t="s">
        <v>42</v>
      </c>
      <c r="AA61" s="23"/>
      <c r="AB61" s="23"/>
      <c r="AC61" s="2"/>
      <c r="AE61" s="2"/>
      <c r="AF61" s="2"/>
      <c r="AG61" s="2"/>
      <c r="AH61" s="2"/>
      <c r="AI61" s="2"/>
      <c r="AJ61" s="2"/>
      <c r="AK61" s="2"/>
    </row>
    <row r="62" spans="1:37" s="3" customFormat="1" ht="24.75">
      <c r="A62" s="2"/>
      <c r="B62" s="53"/>
      <c r="C62" s="44"/>
      <c r="D62" s="43"/>
      <c r="E62" s="50"/>
      <c r="F62" s="53"/>
      <c r="G62" s="53"/>
      <c r="H62" s="53"/>
      <c r="I62" s="53"/>
      <c r="J62" s="46"/>
      <c r="K62" s="2"/>
      <c r="L62" s="2" t="s">
        <v>15</v>
      </c>
      <c r="M62" s="2" t="str">
        <f t="shared" si="10"/>
        <v xml:space="preserve">Esitmated tide height (Bremerton) =ft; </v>
      </c>
      <c r="N62" s="2"/>
      <c r="O62" s="2"/>
      <c r="P62" s="2"/>
      <c r="Q62" s="23"/>
      <c r="R62" s="23"/>
      <c r="S62" s="23"/>
      <c r="T62" s="23"/>
      <c r="U62" s="23"/>
      <c r="V62" s="14">
        <v>42711.456250000003</v>
      </c>
      <c r="W62" s="2" t="s">
        <v>41</v>
      </c>
      <c r="X62" s="2">
        <v>12.48</v>
      </c>
      <c r="Y62" s="23" t="s">
        <v>3</v>
      </c>
      <c r="Z62" s="23" t="s">
        <v>43</v>
      </c>
      <c r="AA62" s="23"/>
      <c r="AB62" s="23"/>
      <c r="AC62" s="2"/>
      <c r="AE62" s="2"/>
      <c r="AF62" s="2"/>
      <c r="AG62" s="2"/>
      <c r="AH62" s="2"/>
      <c r="AI62" s="2"/>
      <c r="AJ62" s="2"/>
      <c r="AK62" s="2"/>
    </row>
    <row r="63" spans="1:37" s="23" customFormat="1" ht="24.75">
      <c r="A63" s="2"/>
      <c r="B63" s="53"/>
      <c r="C63" s="44"/>
      <c r="D63" s="43"/>
      <c r="E63" s="50"/>
      <c r="F63" s="53"/>
      <c r="G63" s="53"/>
      <c r="H63" s="53"/>
      <c r="I63" s="53"/>
      <c r="J63" s="46"/>
      <c r="K63" s="2"/>
      <c r="L63" s="2" t="s">
        <v>15</v>
      </c>
      <c r="M63" s="2" t="str">
        <f t="shared" si="10"/>
        <v xml:space="preserve">Esitmated tide height (Bremerton) =ft; </v>
      </c>
      <c r="V63" s="14">
        <v>42711.742361111108</v>
      </c>
      <c r="W63" s="2" t="s">
        <v>41</v>
      </c>
      <c r="X63" s="2">
        <v>4.3899999999999997</v>
      </c>
      <c r="Y63" s="23" t="s">
        <v>3</v>
      </c>
      <c r="Z63" s="23" t="s">
        <v>42</v>
      </c>
    </row>
    <row r="64" spans="1:37" s="23" customFormat="1" ht="24.75">
      <c r="A64" s="2"/>
      <c r="B64" s="53"/>
      <c r="C64" s="44"/>
      <c r="D64" s="43"/>
      <c r="E64" s="50"/>
      <c r="F64" s="53"/>
      <c r="G64" s="53"/>
      <c r="H64" s="53"/>
      <c r="I64" s="56"/>
      <c r="J64" s="46"/>
      <c r="L64" s="2" t="s">
        <v>15</v>
      </c>
      <c r="M64" s="2" t="str">
        <f t="shared" si="10"/>
        <v xml:space="preserve">Esitmated tide height (Bremerton) =ft; </v>
      </c>
      <c r="V64" s="14">
        <v>42711.961111111108</v>
      </c>
      <c r="W64" s="2" t="s">
        <v>41</v>
      </c>
      <c r="X64" s="2">
        <v>8.1300000000000008</v>
      </c>
      <c r="Y64" s="23" t="s">
        <v>3</v>
      </c>
      <c r="Z64" s="23" t="s">
        <v>43</v>
      </c>
    </row>
    <row r="65" spans="1:28" s="23" customFormat="1" ht="24.75">
      <c r="A65" s="2"/>
      <c r="B65" s="53"/>
      <c r="C65" s="44"/>
      <c r="D65" s="43"/>
      <c r="E65" s="50"/>
      <c r="F65" s="53"/>
      <c r="G65" s="53"/>
      <c r="H65" s="53"/>
      <c r="I65" s="56"/>
      <c r="J65" s="46"/>
      <c r="L65" s="2" t="s">
        <v>15</v>
      </c>
      <c r="M65" s="2" t="str">
        <f t="shared" si="10"/>
        <v xml:space="preserve">Esitmated tide height (Bremerton) =ft; </v>
      </c>
      <c r="V65" s="14">
        <v>42712.961111053242</v>
      </c>
      <c r="W65" s="2" t="s">
        <v>41</v>
      </c>
      <c r="X65" s="2">
        <v>9.1300000000000008</v>
      </c>
      <c r="Y65" s="23" t="s">
        <v>3</v>
      </c>
      <c r="Z65" s="23" t="s">
        <v>43</v>
      </c>
    </row>
    <row r="66" spans="1:28" s="23" customFormat="1" ht="24.75">
      <c r="A66" s="2"/>
      <c r="B66" s="53"/>
      <c r="C66" s="44"/>
      <c r="D66" s="43"/>
      <c r="E66" s="50"/>
      <c r="F66" s="53"/>
      <c r="G66" s="53"/>
      <c r="H66" s="53"/>
      <c r="I66" s="56"/>
      <c r="J66" s="46"/>
      <c r="L66" s="2" t="s">
        <v>15</v>
      </c>
      <c r="M66" s="2" t="str">
        <f t="shared" si="10"/>
        <v xml:space="preserve">Esitmated tide height (Bremerton) =ft; </v>
      </c>
      <c r="V66" s="14">
        <v>42713.961111053242</v>
      </c>
      <c r="W66" s="2" t="s">
        <v>41</v>
      </c>
      <c r="X66" s="2">
        <v>10.130000000000001</v>
      </c>
      <c r="Y66" s="23" t="s">
        <v>3</v>
      </c>
      <c r="Z66" s="23" t="s">
        <v>43</v>
      </c>
      <c r="AA66" s="2"/>
    </row>
    <row r="67" spans="1:28" s="23" customFormat="1" ht="24.75">
      <c r="A67" s="2"/>
      <c r="B67" s="53"/>
      <c r="C67" s="44"/>
      <c r="D67" s="43"/>
      <c r="E67" s="50"/>
      <c r="F67" s="53"/>
      <c r="G67" s="53"/>
      <c r="H67" s="53"/>
      <c r="I67" s="56"/>
      <c r="J67" s="46"/>
      <c r="L67" s="2" t="s">
        <v>15</v>
      </c>
      <c r="M67" s="2" t="str">
        <f t="shared" si="10"/>
        <v xml:space="preserve">Esitmated tide height (Bremerton) =ft; </v>
      </c>
      <c r="V67" s="14">
        <v>42714.961111053242</v>
      </c>
      <c r="W67" s="2" t="s">
        <v>41</v>
      </c>
      <c r="X67" s="2">
        <v>11.13</v>
      </c>
      <c r="Y67" s="23" t="s">
        <v>3</v>
      </c>
      <c r="Z67" s="23" t="s">
        <v>43</v>
      </c>
      <c r="AA67" s="2"/>
    </row>
    <row r="68" spans="1:28" s="23" customFormat="1" ht="24.75">
      <c r="A68" s="2"/>
      <c r="B68" s="53"/>
      <c r="C68" s="44"/>
      <c r="D68" s="43"/>
      <c r="E68" s="50"/>
      <c r="F68" s="53"/>
      <c r="G68" s="53"/>
      <c r="H68" s="53"/>
      <c r="I68" s="56"/>
      <c r="J68" s="57"/>
      <c r="M68" s="2" t="str">
        <f t="shared" si="10"/>
        <v xml:space="preserve">Esitmated tide height () =ft; </v>
      </c>
      <c r="V68" s="14">
        <v>42715.961111053242</v>
      </c>
      <c r="W68" s="2" t="s">
        <v>41</v>
      </c>
      <c r="X68" s="2">
        <v>12.13</v>
      </c>
      <c r="Y68" s="23" t="s">
        <v>3</v>
      </c>
      <c r="Z68" s="23" t="s">
        <v>43</v>
      </c>
      <c r="AA68" s="2"/>
    </row>
    <row r="69" spans="1:28" s="23" customFormat="1" ht="24.75">
      <c r="A69" s="2"/>
      <c r="B69" s="53"/>
      <c r="C69" s="44"/>
      <c r="D69" s="43"/>
      <c r="E69" s="50"/>
      <c r="F69" s="53"/>
      <c r="G69" s="53"/>
      <c r="H69" s="53"/>
      <c r="I69" s="56"/>
      <c r="J69" s="57"/>
      <c r="M69" s="2" t="str">
        <f t="shared" si="10"/>
        <v xml:space="preserve">Esitmated tide height () =ft; </v>
      </c>
      <c r="V69" s="14">
        <v>42716.961111053242</v>
      </c>
      <c r="W69" s="2" t="s">
        <v>41</v>
      </c>
      <c r="X69" s="2">
        <v>13.13</v>
      </c>
      <c r="Y69" s="23" t="s">
        <v>3</v>
      </c>
      <c r="Z69" s="23" t="s">
        <v>43</v>
      </c>
      <c r="AA69" s="2"/>
    </row>
    <row r="70" spans="1:28" s="23" customFormat="1" ht="24.75">
      <c r="A70" s="2"/>
      <c r="B70" s="53"/>
      <c r="C70" s="44"/>
      <c r="D70" s="43"/>
      <c r="E70" s="50"/>
      <c r="F70" s="53"/>
      <c r="G70" s="53"/>
      <c r="H70" s="53"/>
      <c r="I70" s="56"/>
      <c r="J70" s="57"/>
      <c r="M70" s="2" t="str">
        <f t="shared" si="10"/>
        <v xml:space="preserve">Esitmated tide height () =ft; </v>
      </c>
      <c r="V70" s="2"/>
      <c r="W70" s="2"/>
      <c r="X70" s="2"/>
      <c r="Y70" s="2"/>
      <c r="Z70" s="2"/>
      <c r="AA70" s="2"/>
    </row>
    <row r="71" spans="1:28" s="23" customFormat="1" ht="24.75">
      <c r="A71" s="2"/>
      <c r="B71" s="53"/>
      <c r="C71" s="44"/>
      <c r="D71" s="43"/>
      <c r="E71" s="50"/>
      <c r="F71" s="53"/>
      <c r="G71" s="53"/>
      <c r="H71" s="53"/>
      <c r="I71" s="56"/>
      <c r="J71" s="57"/>
      <c r="M71" s="2" t="str">
        <f t="shared" si="10"/>
        <v xml:space="preserve">Esitmated tide height () =ft; </v>
      </c>
      <c r="V71" s="2"/>
      <c r="W71" s="2"/>
      <c r="X71" s="2"/>
      <c r="Y71" s="2"/>
      <c r="Z71" s="2"/>
      <c r="AA71" s="2"/>
    </row>
    <row r="72" spans="1:28" s="23" customFormat="1" ht="24.75">
      <c r="A72" s="2"/>
      <c r="B72" s="53"/>
      <c r="C72" s="44"/>
      <c r="D72" s="43"/>
      <c r="E72" s="50"/>
      <c r="F72" s="53"/>
      <c r="G72" s="53"/>
      <c r="H72" s="53"/>
      <c r="I72" s="56"/>
      <c r="J72" s="57"/>
      <c r="M72" s="2" t="str">
        <f t="shared" si="10"/>
        <v xml:space="preserve">Esitmated tide height () =ft; </v>
      </c>
      <c r="V72" s="2"/>
      <c r="W72" s="2"/>
      <c r="X72" s="2"/>
      <c r="Y72" s="2"/>
      <c r="Z72" s="2"/>
      <c r="AA72" s="2"/>
    </row>
    <row r="73" spans="1:28" s="23" customFormat="1" ht="24.75">
      <c r="A73" s="2"/>
      <c r="B73" s="53"/>
      <c r="C73" s="44"/>
      <c r="D73" s="43"/>
      <c r="E73" s="50"/>
      <c r="F73" s="53"/>
      <c r="G73" s="53"/>
      <c r="H73" s="53"/>
      <c r="I73" s="56"/>
      <c r="J73" s="57"/>
      <c r="M73" s="2" t="str">
        <f t="shared" si="10"/>
        <v xml:space="preserve">Esitmated tide height () =ft; </v>
      </c>
      <c r="V73" s="2"/>
      <c r="W73" s="2"/>
      <c r="X73" s="2"/>
      <c r="Y73" s="2"/>
      <c r="Z73" s="2"/>
      <c r="AA73" s="2"/>
    </row>
    <row r="74" spans="1:28" s="23" customFormat="1" ht="24.75">
      <c r="A74" s="2"/>
      <c r="B74" s="53"/>
      <c r="C74" s="44"/>
      <c r="D74" s="43"/>
      <c r="E74" s="50"/>
      <c r="F74" s="53"/>
      <c r="G74" s="53"/>
      <c r="H74" s="53"/>
      <c r="I74" s="56"/>
      <c r="J74" s="57"/>
      <c r="M74" s="2" t="str">
        <f t="shared" si="10"/>
        <v xml:space="preserve">Esitmated tide height () =ft; </v>
      </c>
      <c r="V74" s="2"/>
      <c r="W74" s="2"/>
      <c r="X74" s="2"/>
      <c r="Y74" s="2"/>
      <c r="Z74" s="2"/>
      <c r="AA74" s="2"/>
    </row>
    <row r="75" spans="1:28" s="23" customFormat="1" ht="24.75">
      <c r="A75" s="2"/>
      <c r="B75" s="53"/>
      <c r="C75" s="44"/>
      <c r="D75" s="43"/>
      <c r="E75" s="50"/>
      <c r="F75" s="58"/>
      <c r="G75" s="58"/>
      <c r="H75" s="53"/>
      <c r="I75" s="59"/>
      <c r="J75" s="59"/>
      <c r="M75" s="2" t="str">
        <f t="shared" si="10"/>
        <v xml:space="preserve">Esitmated tide height () =ft; </v>
      </c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8" s="23" customFormat="1" ht="24.75">
      <c r="A76" s="2"/>
      <c r="B76" s="53"/>
      <c r="C76" s="44"/>
      <c r="D76" s="43"/>
      <c r="E76" s="50"/>
      <c r="F76" s="58"/>
      <c r="G76" s="58"/>
      <c r="H76" s="53"/>
      <c r="I76" s="59"/>
      <c r="J76" s="59"/>
      <c r="M76" s="2" t="str">
        <f t="shared" si="10"/>
        <v xml:space="preserve">Esitmated tide height () =ft; </v>
      </c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s="23" customFormat="1" ht="24.75">
      <c r="B77" s="59"/>
      <c r="C77" s="44"/>
      <c r="D77" s="59"/>
      <c r="E77" s="50"/>
      <c r="F77" s="59"/>
      <c r="G77" s="59"/>
      <c r="H77" s="59"/>
      <c r="I77" s="59"/>
      <c r="J77" s="59"/>
      <c r="M77" s="2" t="str">
        <f t="shared" si="10"/>
        <v xml:space="preserve">Esitmated tide height () =ft; </v>
      </c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s="23" customFormat="1" ht="18">
      <c r="K78" s="23">
        <f>SUM(K29:K77)</f>
        <v>11.103333333333332</v>
      </c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</sheetData>
  <mergeCells count="4">
    <mergeCell ref="V2:W2"/>
    <mergeCell ref="AD8:AE8"/>
    <mergeCell ref="AI8:AJ8"/>
    <mergeCell ref="F28:H28"/>
  </mergeCells>
  <hyperlinks>
    <hyperlink ref="W15" r:id="rId1"/>
  </hyperlinks>
  <printOptions horizontalCentered="1"/>
  <pageMargins left="0.25" right="0.25" top="0.75" bottom="0.75" header="0.3" footer="0.3"/>
  <pageSetup scale="46" orientation="portrait" r:id="rId2"/>
  <headerFooter alignWithMargins="0">
    <oddFooter>&amp;R&amp;14Page ___ of ___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6"/>
  <sheetViews>
    <sheetView workbookViewId="0">
      <selection activeCell="E2" sqref="E2:H2"/>
    </sheetView>
  </sheetViews>
  <sheetFormatPr defaultRowHeight="18.75"/>
  <cols>
    <col min="1" max="1" width="21.7109375" style="89" customWidth="1"/>
    <col min="2" max="2" width="5.7109375" style="89" customWidth="1"/>
    <col min="3" max="3" width="18.28515625" style="89" customWidth="1"/>
    <col min="4" max="4" width="14.28515625" style="131" customWidth="1"/>
    <col min="5" max="5" width="14.42578125" style="89" customWidth="1"/>
    <col min="6" max="6" width="10" style="89" customWidth="1"/>
    <col min="7" max="8" width="25.5703125" style="117" customWidth="1"/>
    <col min="9" max="9" width="35" style="132" customWidth="1"/>
    <col min="10" max="10" width="23.7109375" style="89" bestFit="1" customWidth="1"/>
    <col min="11" max="11" width="80.7109375" style="89" bestFit="1" customWidth="1"/>
    <col min="12" max="256" width="9.140625" style="89"/>
    <col min="257" max="257" width="21.7109375" style="89" customWidth="1"/>
    <col min="258" max="258" width="5.7109375" style="89" customWidth="1"/>
    <col min="259" max="259" width="18.28515625" style="89" customWidth="1"/>
    <col min="260" max="260" width="14.28515625" style="89" customWidth="1"/>
    <col min="261" max="261" width="14.42578125" style="89" customWidth="1"/>
    <col min="262" max="262" width="10" style="89" customWidth="1"/>
    <col min="263" max="264" width="25.5703125" style="89" customWidth="1"/>
    <col min="265" max="265" width="35" style="89" customWidth="1"/>
    <col min="266" max="266" width="23.7109375" style="89" bestFit="1" customWidth="1"/>
    <col min="267" max="267" width="80.7109375" style="89" bestFit="1" customWidth="1"/>
    <col min="268" max="512" width="9.140625" style="89"/>
    <col min="513" max="513" width="21.7109375" style="89" customWidth="1"/>
    <col min="514" max="514" width="5.7109375" style="89" customWidth="1"/>
    <col min="515" max="515" width="18.28515625" style="89" customWidth="1"/>
    <col min="516" max="516" width="14.28515625" style="89" customWidth="1"/>
    <col min="517" max="517" width="14.42578125" style="89" customWidth="1"/>
    <col min="518" max="518" width="10" style="89" customWidth="1"/>
    <col min="519" max="520" width="25.5703125" style="89" customWidth="1"/>
    <col min="521" max="521" width="35" style="89" customWidth="1"/>
    <col min="522" max="522" width="23.7109375" style="89" bestFit="1" customWidth="1"/>
    <col min="523" max="523" width="80.7109375" style="89" bestFit="1" customWidth="1"/>
    <col min="524" max="768" width="9.140625" style="89"/>
    <col min="769" max="769" width="21.7109375" style="89" customWidth="1"/>
    <col min="770" max="770" width="5.7109375" style="89" customWidth="1"/>
    <col min="771" max="771" width="18.28515625" style="89" customWidth="1"/>
    <col min="772" max="772" width="14.28515625" style="89" customWidth="1"/>
    <col min="773" max="773" width="14.42578125" style="89" customWidth="1"/>
    <col min="774" max="774" width="10" style="89" customWidth="1"/>
    <col min="775" max="776" width="25.5703125" style="89" customWidth="1"/>
    <col min="777" max="777" width="35" style="89" customWidth="1"/>
    <col min="778" max="778" width="23.7109375" style="89" bestFit="1" customWidth="1"/>
    <col min="779" max="779" width="80.7109375" style="89" bestFit="1" customWidth="1"/>
    <col min="780" max="1024" width="9.140625" style="89"/>
    <col min="1025" max="1025" width="21.7109375" style="89" customWidth="1"/>
    <col min="1026" max="1026" width="5.7109375" style="89" customWidth="1"/>
    <col min="1027" max="1027" width="18.28515625" style="89" customWidth="1"/>
    <col min="1028" max="1028" width="14.28515625" style="89" customWidth="1"/>
    <col min="1029" max="1029" width="14.42578125" style="89" customWidth="1"/>
    <col min="1030" max="1030" width="10" style="89" customWidth="1"/>
    <col min="1031" max="1032" width="25.5703125" style="89" customWidth="1"/>
    <col min="1033" max="1033" width="35" style="89" customWidth="1"/>
    <col min="1034" max="1034" width="23.7109375" style="89" bestFit="1" customWidth="1"/>
    <col min="1035" max="1035" width="80.7109375" style="89" bestFit="1" customWidth="1"/>
    <col min="1036" max="1280" width="9.140625" style="89"/>
    <col min="1281" max="1281" width="21.7109375" style="89" customWidth="1"/>
    <col min="1282" max="1282" width="5.7109375" style="89" customWidth="1"/>
    <col min="1283" max="1283" width="18.28515625" style="89" customWidth="1"/>
    <col min="1284" max="1284" width="14.28515625" style="89" customWidth="1"/>
    <col min="1285" max="1285" width="14.42578125" style="89" customWidth="1"/>
    <col min="1286" max="1286" width="10" style="89" customWidth="1"/>
    <col min="1287" max="1288" width="25.5703125" style="89" customWidth="1"/>
    <col min="1289" max="1289" width="35" style="89" customWidth="1"/>
    <col min="1290" max="1290" width="23.7109375" style="89" bestFit="1" customWidth="1"/>
    <col min="1291" max="1291" width="80.7109375" style="89" bestFit="1" customWidth="1"/>
    <col min="1292" max="1536" width="9.140625" style="89"/>
    <col min="1537" max="1537" width="21.7109375" style="89" customWidth="1"/>
    <col min="1538" max="1538" width="5.7109375" style="89" customWidth="1"/>
    <col min="1539" max="1539" width="18.28515625" style="89" customWidth="1"/>
    <col min="1540" max="1540" width="14.28515625" style="89" customWidth="1"/>
    <col min="1541" max="1541" width="14.42578125" style="89" customWidth="1"/>
    <col min="1542" max="1542" width="10" style="89" customWidth="1"/>
    <col min="1543" max="1544" width="25.5703125" style="89" customWidth="1"/>
    <col min="1545" max="1545" width="35" style="89" customWidth="1"/>
    <col min="1546" max="1546" width="23.7109375" style="89" bestFit="1" customWidth="1"/>
    <col min="1547" max="1547" width="80.7109375" style="89" bestFit="1" customWidth="1"/>
    <col min="1548" max="1792" width="9.140625" style="89"/>
    <col min="1793" max="1793" width="21.7109375" style="89" customWidth="1"/>
    <col min="1794" max="1794" width="5.7109375" style="89" customWidth="1"/>
    <col min="1795" max="1795" width="18.28515625" style="89" customWidth="1"/>
    <col min="1796" max="1796" width="14.28515625" style="89" customWidth="1"/>
    <col min="1797" max="1797" width="14.42578125" style="89" customWidth="1"/>
    <col min="1798" max="1798" width="10" style="89" customWidth="1"/>
    <col min="1799" max="1800" width="25.5703125" style="89" customWidth="1"/>
    <col min="1801" max="1801" width="35" style="89" customWidth="1"/>
    <col min="1802" max="1802" width="23.7109375" style="89" bestFit="1" customWidth="1"/>
    <col min="1803" max="1803" width="80.7109375" style="89" bestFit="1" customWidth="1"/>
    <col min="1804" max="2048" width="9.140625" style="89"/>
    <col min="2049" max="2049" width="21.7109375" style="89" customWidth="1"/>
    <col min="2050" max="2050" width="5.7109375" style="89" customWidth="1"/>
    <col min="2051" max="2051" width="18.28515625" style="89" customWidth="1"/>
    <col min="2052" max="2052" width="14.28515625" style="89" customWidth="1"/>
    <col min="2053" max="2053" width="14.42578125" style="89" customWidth="1"/>
    <col min="2054" max="2054" width="10" style="89" customWidth="1"/>
    <col min="2055" max="2056" width="25.5703125" style="89" customWidth="1"/>
    <col min="2057" max="2057" width="35" style="89" customWidth="1"/>
    <col min="2058" max="2058" width="23.7109375" style="89" bestFit="1" customWidth="1"/>
    <col min="2059" max="2059" width="80.7109375" style="89" bestFit="1" customWidth="1"/>
    <col min="2060" max="2304" width="9.140625" style="89"/>
    <col min="2305" max="2305" width="21.7109375" style="89" customWidth="1"/>
    <col min="2306" max="2306" width="5.7109375" style="89" customWidth="1"/>
    <col min="2307" max="2307" width="18.28515625" style="89" customWidth="1"/>
    <col min="2308" max="2308" width="14.28515625" style="89" customWidth="1"/>
    <col min="2309" max="2309" width="14.42578125" style="89" customWidth="1"/>
    <col min="2310" max="2310" width="10" style="89" customWidth="1"/>
    <col min="2311" max="2312" width="25.5703125" style="89" customWidth="1"/>
    <col min="2313" max="2313" width="35" style="89" customWidth="1"/>
    <col min="2314" max="2314" width="23.7109375" style="89" bestFit="1" customWidth="1"/>
    <col min="2315" max="2315" width="80.7109375" style="89" bestFit="1" customWidth="1"/>
    <col min="2316" max="2560" width="9.140625" style="89"/>
    <col min="2561" max="2561" width="21.7109375" style="89" customWidth="1"/>
    <col min="2562" max="2562" width="5.7109375" style="89" customWidth="1"/>
    <col min="2563" max="2563" width="18.28515625" style="89" customWidth="1"/>
    <col min="2564" max="2564" width="14.28515625" style="89" customWidth="1"/>
    <col min="2565" max="2565" width="14.42578125" style="89" customWidth="1"/>
    <col min="2566" max="2566" width="10" style="89" customWidth="1"/>
    <col min="2567" max="2568" width="25.5703125" style="89" customWidth="1"/>
    <col min="2569" max="2569" width="35" style="89" customWidth="1"/>
    <col min="2570" max="2570" width="23.7109375" style="89" bestFit="1" customWidth="1"/>
    <col min="2571" max="2571" width="80.7109375" style="89" bestFit="1" customWidth="1"/>
    <col min="2572" max="2816" width="9.140625" style="89"/>
    <col min="2817" max="2817" width="21.7109375" style="89" customWidth="1"/>
    <col min="2818" max="2818" width="5.7109375" style="89" customWidth="1"/>
    <col min="2819" max="2819" width="18.28515625" style="89" customWidth="1"/>
    <col min="2820" max="2820" width="14.28515625" style="89" customWidth="1"/>
    <col min="2821" max="2821" width="14.42578125" style="89" customWidth="1"/>
    <col min="2822" max="2822" width="10" style="89" customWidth="1"/>
    <col min="2823" max="2824" width="25.5703125" style="89" customWidth="1"/>
    <col min="2825" max="2825" width="35" style="89" customWidth="1"/>
    <col min="2826" max="2826" width="23.7109375" style="89" bestFit="1" customWidth="1"/>
    <col min="2827" max="2827" width="80.7109375" style="89" bestFit="1" customWidth="1"/>
    <col min="2828" max="3072" width="9.140625" style="89"/>
    <col min="3073" max="3073" width="21.7109375" style="89" customWidth="1"/>
    <col min="3074" max="3074" width="5.7109375" style="89" customWidth="1"/>
    <col min="3075" max="3075" width="18.28515625" style="89" customWidth="1"/>
    <col min="3076" max="3076" width="14.28515625" style="89" customWidth="1"/>
    <col min="3077" max="3077" width="14.42578125" style="89" customWidth="1"/>
    <col min="3078" max="3078" width="10" style="89" customWidth="1"/>
    <col min="3079" max="3080" width="25.5703125" style="89" customWidth="1"/>
    <col min="3081" max="3081" width="35" style="89" customWidth="1"/>
    <col min="3082" max="3082" width="23.7109375" style="89" bestFit="1" customWidth="1"/>
    <col min="3083" max="3083" width="80.7109375" style="89" bestFit="1" customWidth="1"/>
    <col min="3084" max="3328" width="9.140625" style="89"/>
    <col min="3329" max="3329" width="21.7109375" style="89" customWidth="1"/>
    <col min="3330" max="3330" width="5.7109375" style="89" customWidth="1"/>
    <col min="3331" max="3331" width="18.28515625" style="89" customWidth="1"/>
    <col min="3332" max="3332" width="14.28515625" style="89" customWidth="1"/>
    <col min="3333" max="3333" width="14.42578125" style="89" customWidth="1"/>
    <col min="3334" max="3334" width="10" style="89" customWidth="1"/>
    <col min="3335" max="3336" width="25.5703125" style="89" customWidth="1"/>
    <col min="3337" max="3337" width="35" style="89" customWidth="1"/>
    <col min="3338" max="3338" width="23.7109375" style="89" bestFit="1" customWidth="1"/>
    <col min="3339" max="3339" width="80.7109375" style="89" bestFit="1" customWidth="1"/>
    <col min="3340" max="3584" width="9.140625" style="89"/>
    <col min="3585" max="3585" width="21.7109375" style="89" customWidth="1"/>
    <col min="3586" max="3586" width="5.7109375" style="89" customWidth="1"/>
    <col min="3587" max="3587" width="18.28515625" style="89" customWidth="1"/>
    <col min="3588" max="3588" width="14.28515625" style="89" customWidth="1"/>
    <col min="3589" max="3589" width="14.42578125" style="89" customWidth="1"/>
    <col min="3590" max="3590" width="10" style="89" customWidth="1"/>
    <col min="3591" max="3592" width="25.5703125" style="89" customWidth="1"/>
    <col min="3593" max="3593" width="35" style="89" customWidth="1"/>
    <col min="3594" max="3594" width="23.7109375" style="89" bestFit="1" customWidth="1"/>
    <col min="3595" max="3595" width="80.7109375" style="89" bestFit="1" customWidth="1"/>
    <col min="3596" max="3840" width="9.140625" style="89"/>
    <col min="3841" max="3841" width="21.7109375" style="89" customWidth="1"/>
    <col min="3842" max="3842" width="5.7109375" style="89" customWidth="1"/>
    <col min="3843" max="3843" width="18.28515625" style="89" customWidth="1"/>
    <col min="3844" max="3844" width="14.28515625" style="89" customWidth="1"/>
    <col min="3845" max="3845" width="14.42578125" style="89" customWidth="1"/>
    <col min="3846" max="3846" width="10" style="89" customWidth="1"/>
    <col min="3847" max="3848" width="25.5703125" style="89" customWidth="1"/>
    <col min="3849" max="3849" width="35" style="89" customWidth="1"/>
    <col min="3850" max="3850" width="23.7109375" style="89" bestFit="1" customWidth="1"/>
    <col min="3851" max="3851" width="80.7109375" style="89" bestFit="1" customWidth="1"/>
    <col min="3852" max="4096" width="9.140625" style="89"/>
    <col min="4097" max="4097" width="21.7109375" style="89" customWidth="1"/>
    <col min="4098" max="4098" width="5.7109375" style="89" customWidth="1"/>
    <col min="4099" max="4099" width="18.28515625" style="89" customWidth="1"/>
    <col min="4100" max="4100" width="14.28515625" style="89" customWidth="1"/>
    <col min="4101" max="4101" width="14.42578125" style="89" customWidth="1"/>
    <col min="4102" max="4102" width="10" style="89" customWidth="1"/>
    <col min="4103" max="4104" width="25.5703125" style="89" customWidth="1"/>
    <col min="4105" max="4105" width="35" style="89" customWidth="1"/>
    <col min="4106" max="4106" width="23.7109375" style="89" bestFit="1" customWidth="1"/>
    <col min="4107" max="4107" width="80.7109375" style="89" bestFit="1" customWidth="1"/>
    <col min="4108" max="4352" width="9.140625" style="89"/>
    <col min="4353" max="4353" width="21.7109375" style="89" customWidth="1"/>
    <col min="4354" max="4354" width="5.7109375" style="89" customWidth="1"/>
    <col min="4355" max="4355" width="18.28515625" style="89" customWidth="1"/>
    <col min="4356" max="4356" width="14.28515625" style="89" customWidth="1"/>
    <col min="4357" max="4357" width="14.42578125" style="89" customWidth="1"/>
    <col min="4358" max="4358" width="10" style="89" customWidth="1"/>
    <col min="4359" max="4360" width="25.5703125" style="89" customWidth="1"/>
    <col min="4361" max="4361" width="35" style="89" customWidth="1"/>
    <col min="4362" max="4362" width="23.7109375" style="89" bestFit="1" customWidth="1"/>
    <col min="4363" max="4363" width="80.7109375" style="89" bestFit="1" customWidth="1"/>
    <col min="4364" max="4608" width="9.140625" style="89"/>
    <col min="4609" max="4609" width="21.7109375" style="89" customWidth="1"/>
    <col min="4610" max="4610" width="5.7109375" style="89" customWidth="1"/>
    <col min="4611" max="4611" width="18.28515625" style="89" customWidth="1"/>
    <col min="4612" max="4612" width="14.28515625" style="89" customWidth="1"/>
    <col min="4613" max="4613" width="14.42578125" style="89" customWidth="1"/>
    <col min="4614" max="4614" width="10" style="89" customWidth="1"/>
    <col min="4615" max="4616" width="25.5703125" style="89" customWidth="1"/>
    <col min="4617" max="4617" width="35" style="89" customWidth="1"/>
    <col min="4618" max="4618" width="23.7109375" style="89" bestFit="1" customWidth="1"/>
    <col min="4619" max="4619" width="80.7109375" style="89" bestFit="1" customWidth="1"/>
    <col min="4620" max="4864" width="9.140625" style="89"/>
    <col min="4865" max="4865" width="21.7109375" style="89" customWidth="1"/>
    <col min="4866" max="4866" width="5.7109375" style="89" customWidth="1"/>
    <col min="4867" max="4867" width="18.28515625" style="89" customWidth="1"/>
    <col min="4868" max="4868" width="14.28515625" style="89" customWidth="1"/>
    <col min="4869" max="4869" width="14.42578125" style="89" customWidth="1"/>
    <col min="4870" max="4870" width="10" style="89" customWidth="1"/>
    <col min="4871" max="4872" width="25.5703125" style="89" customWidth="1"/>
    <col min="4873" max="4873" width="35" style="89" customWidth="1"/>
    <col min="4874" max="4874" width="23.7109375" style="89" bestFit="1" customWidth="1"/>
    <col min="4875" max="4875" width="80.7109375" style="89" bestFit="1" customWidth="1"/>
    <col min="4876" max="5120" width="9.140625" style="89"/>
    <col min="5121" max="5121" width="21.7109375" style="89" customWidth="1"/>
    <col min="5122" max="5122" width="5.7109375" style="89" customWidth="1"/>
    <col min="5123" max="5123" width="18.28515625" style="89" customWidth="1"/>
    <col min="5124" max="5124" width="14.28515625" style="89" customWidth="1"/>
    <col min="5125" max="5125" width="14.42578125" style="89" customWidth="1"/>
    <col min="5126" max="5126" width="10" style="89" customWidth="1"/>
    <col min="5127" max="5128" width="25.5703125" style="89" customWidth="1"/>
    <col min="5129" max="5129" width="35" style="89" customWidth="1"/>
    <col min="5130" max="5130" width="23.7109375" style="89" bestFit="1" customWidth="1"/>
    <col min="5131" max="5131" width="80.7109375" style="89" bestFit="1" customWidth="1"/>
    <col min="5132" max="5376" width="9.140625" style="89"/>
    <col min="5377" max="5377" width="21.7109375" style="89" customWidth="1"/>
    <col min="5378" max="5378" width="5.7109375" style="89" customWidth="1"/>
    <col min="5379" max="5379" width="18.28515625" style="89" customWidth="1"/>
    <col min="5380" max="5380" width="14.28515625" style="89" customWidth="1"/>
    <col min="5381" max="5381" width="14.42578125" style="89" customWidth="1"/>
    <col min="5382" max="5382" width="10" style="89" customWidth="1"/>
    <col min="5383" max="5384" width="25.5703125" style="89" customWidth="1"/>
    <col min="5385" max="5385" width="35" style="89" customWidth="1"/>
    <col min="5386" max="5386" width="23.7109375" style="89" bestFit="1" customWidth="1"/>
    <col min="5387" max="5387" width="80.7109375" style="89" bestFit="1" customWidth="1"/>
    <col min="5388" max="5632" width="9.140625" style="89"/>
    <col min="5633" max="5633" width="21.7109375" style="89" customWidth="1"/>
    <col min="5634" max="5634" width="5.7109375" style="89" customWidth="1"/>
    <col min="5635" max="5635" width="18.28515625" style="89" customWidth="1"/>
    <col min="5636" max="5636" width="14.28515625" style="89" customWidth="1"/>
    <col min="5637" max="5637" width="14.42578125" style="89" customWidth="1"/>
    <col min="5638" max="5638" width="10" style="89" customWidth="1"/>
    <col min="5639" max="5640" width="25.5703125" style="89" customWidth="1"/>
    <col min="5641" max="5641" width="35" style="89" customWidth="1"/>
    <col min="5642" max="5642" width="23.7109375" style="89" bestFit="1" customWidth="1"/>
    <col min="5643" max="5643" width="80.7109375" style="89" bestFit="1" customWidth="1"/>
    <col min="5644" max="5888" width="9.140625" style="89"/>
    <col min="5889" max="5889" width="21.7109375" style="89" customWidth="1"/>
    <col min="5890" max="5890" width="5.7109375" style="89" customWidth="1"/>
    <col min="5891" max="5891" width="18.28515625" style="89" customWidth="1"/>
    <col min="5892" max="5892" width="14.28515625" style="89" customWidth="1"/>
    <col min="5893" max="5893" width="14.42578125" style="89" customWidth="1"/>
    <col min="5894" max="5894" width="10" style="89" customWidth="1"/>
    <col min="5895" max="5896" width="25.5703125" style="89" customWidth="1"/>
    <col min="5897" max="5897" width="35" style="89" customWidth="1"/>
    <col min="5898" max="5898" width="23.7109375" style="89" bestFit="1" customWidth="1"/>
    <col min="5899" max="5899" width="80.7109375" style="89" bestFit="1" customWidth="1"/>
    <col min="5900" max="6144" width="9.140625" style="89"/>
    <col min="6145" max="6145" width="21.7109375" style="89" customWidth="1"/>
    <col min="6146" max="6146" width="5.7109375" style="89" customWidth="1"/>
    <col min="6147" max="6147" width="18.28515625" style="89" customWidth="1"/>
    <col min="6148" max="6148" width="14.28515625" style="89" customWidth="1"/>
    <col min="6149" max="6149" width="14.42578125" style="89" customWidth="1"/>
    <col min="6150" max="6150" width="10" style="89" customWidth="1"/>
    <col min="6151" max="6152" width="25.5703125" style="89" customWidth="1"/>
    <col min="6153" max="6153" width="35" style="89" customWidth="1"/>
    <col min="6154" max="6154" width="23.7109375" style="89" bestFit="1" customWidth="1"/>
    <col min="6155" max="6155" width="80.7109375" style="89" bestFit="1" customWidth="1"/>
    <col min="6156" max="6400" width="9.140625" style="89"/>
    <col min="6401" max="6401" width="21.7109375" style="89" customWidth="1"/>
    <col min="6402" max="6402" width="5.7109375" style="89" customWidth="1"/>
    <col min="6403" max="6403" width="18.28515625" style="89" customWidth="1"/>
    <col min="6404" max="6404" width="14.28515625" style="89" customWidth="1"/>
    <col min="6405" max="6405" width="14.42578125" style="89" customWidth="1"/>
    <col min="6406" max="6406" width="10" style="89" customWidth="1"/>
    <col min="6407" max="6408" width="25.5703125" style="89" customWidth="1"/>
    <col min="6409" max="6409" width="35" style="89" customWidth="1"/>
    <col min="6410" max="6410" width="23.7109375" style="89" bestFit="1" customWidth="1"/>
    <col min="6411" max="6411" width="80.7109375" style="89" bestFit="1" customWidth="1"/>
    <col min="6412" max="6656" width="9.140625" style="89"/>
    <col min="6657" max="6657" width="21.7109375" style="89" customWidth="1"/>
    <col min="6658" max="6658" width="5.7109375" style="89" customWidth="1"/>
    <col min="6659" max="6659" width="18.28515625" style="89" customWidth="1"/>
    <col min="6660" max="6660" width="14.28515625" style="89" customWidth="1"/>
    <col min="6661" max="6661" width="14.42578125" style="89" customWidth="1"/>
    <col min="6662" max="6662" width="10" style="89" customWidth="1"/>
    <col min="6663" max="6664" width="25.5703125" style="89" customWidth="1"/>
    <col min="6665" max="6665" width="35" style="89" customWidth="1"/>
    <col min="6666" max="6666" width="23.7109375" style="89" bestFit="1" customWidth="1"/>
    <col min="6667" max="6667" width="80.7109375" style="89" bestFit="1" customWidth="1"/>
    <col min="6668" max="6912" width="9.140625" style="89"/>
    <col min="6913" max="6913" width="21.7109375" style="89" customWidth="1"/>
    <col min="6914" max="6914" width="5.7109375" style="89" customWidth="1"/>
    <col min="6915" max="6915" width="18.28515625" style="89" customWidth="1"/>
    <col min="6916" max="6916" width="14.28515625" style="89" customWidth="1"/>
    <col min="6917" max="6917" width="14.42578125" style="89" customWidth="1"/>
    <col min="6918" max="6918" width="10" style="89" customWidth="1"/>
    <col min="6919" max="6920" width="25.5703125" style="89" customWidth="1"/>
    <col min="6921" max="6921" width="35" style="89" customWidth="1"/>
    <col min="6922" max="6922" width="23.7109375" style="89" bestFit="1" customWidth="1"/>
    <col min="6923" max="6923" width="80.7109375" style="89" bestFit="1" customWidth="1"/>
    <col min="6924" max="7168" width="9.140625" style="89"/>
    <col min="7169" max="7169" width="21.7109375" style="89" customWidth="1"/>
    <col min="7170" max="7170" width="5.7109375" style="89" customWidth="1"/>
    <col min="7171" max="7171" width="18.28515625" style="89" customWidth="1"/>
    <col min="7172" max="7172" width="14.28515625" style="89" customWidth="1"/>
    <col min="7173" max="7173" width="14.42578125" style="89" customWidth="1"/>
    <col min="7174" max="7174" width="10" style="89" customWidth="1"/>
    <col min="7175" max="7176" width="25.5703125" style="89" customWidth="1"/>
    <col min="7177" max="7177" width="35" style="89" customWidth="1"/>
    <col min="7178" max="7178" width="23.7109375" style="89" bestFit="1" customWidth="1"/>
    <col min="7179" max="7179" width="80.7109375" style="89" bestFit="1" customWidth="1"/>
    <col min="7180" max="7424" width="9.140625" style="89"/>
    <col min="7425" max="7425" width="21.7109375" style="89" customWidth="1"/>
    <col min="7426" max="7426" width="5.7109375" style="89" customWidth="1"/>
    <col min="7427" max="7427" width="18.28515625" style="89" customWidth="1"/>
    <col min="7428" max="7428" width="14.28515625" style="89" customWidth="1"/>
    <col min="7429" max="7429" width="14.42578125" style="89" customWidth="1"/>
    <col min="7430" max="7430" width="10" style="89" customWidth="1"/>
    <col min="7431" max="7432" width="25.5703125" style="89" customWidth="1"/>
    <col min="7433" max="7433" width="35" style="89" customWidth="1"/>
    <col min="7434" max="7434" width="23.7109375" style="89" bestFit="1" customWidth="1"/>
    <col min="7435" max="7435" width="80.7109375" style="89" bestFit="1" customWidth="1"/>
    <col min="7436" max="7680" width="9.140625" style="89"/>
    <col min="7681" max="7681" width="21.7109375" style="89" customWidth="1"/>
    <col min="7682" max="7682" width="5.7109375" style="89" customWidth="1"/>
    <col min="7683" max="7683" width="18.28515625" style="89" customWidth="1"/>
    <col min="7684" max="7684" width="14.28515625" style="89" customWidth="1"/>
    <col min="7685" max="7685" width="14.42578125" style="89" customWidth="1"/>
    <col min="7686" max="7686" width="10" style="89" customWidth="1"/>
    <col min="7687" max="7688" width="25.5703125" style="89" customWidth="1"/>
    <col min="7689" max="7689" width="35" style="89" customWidth="1"/>
    <col min="7690" max="7690" width="23.7109375" style="89" bestFit="1" customWidth="1"/>
    <col min="7691" max="7691" width="80.7109375" style="89" bestFit="1" customWidth="1"/>
    <col min="7692" max="7936" width="9.140625" style="89"/>
    <col min="7937" max="7937" width="21.7109375" style="89" customWidth="1"/>
    <col min="7938" max="7938" width="5.7109375" style="89" customWidth="1"/>
    <col min="7939" max="7939" width="18.28515625" style="89" customWidth="1"/>
    <col min="7940" max="7940" width="14.28515625" style="89" customWidth="1"/>
    <col min="7941" max="7941" width="14.42578125" style="89" customWidth="1"/>
    <col min="7942" max="7942" width="10" style="89" customWidth="1"/>
    <col min="7943" max="7944" width="25.5703125" style="89" customWidth="1"/>
    <col min="7945" max="7945" width="35" style="89" customWidth="1"/>
    <col min="7946" max="7946" width="23.7109375" style="89" bestFit="1" customWidth="1"/>
    <col min="7947" max="7947" width="80.7109375" style="89" bestFit="1" customWidth="1"/>
    <col min="7948" max="8192" width="9.140625" style="89"/>
    <col min="8193" max="8193" width="21.7109375" style="89" customWidth="1"/>
    <col min="8194" max="8194" width="5.7109375" style="89" customWidth="1"/>
    <col min="8195" max="8195" width="18.28515625" style="89" customWidth="1"/>
    <col min="8196" max="8196" width="14.28515625" style="89" customWidth="1"/>
    <col min="8197" max="8197" width="14.42578125" style="89" customWidth="1"/>
    <col min="8198" max="8198" width="10" style="89" customWidth="1"/>
    <col min="8199" max="8200" width="25.5703125" style="89" customWidth="1"/>
    <col min="8201" max="8201" width="35" style="89" customWidth="1"/>
    <col min="8202" max="8202" width="23.7109375" style="89" bestFit="1" customWidth="1"/>
    <col min="8203" max="8203" width="80.7109375" style="89" bestFit="1" customWidth="1"/>
    <col min="8204" max="8448" width="9.140625" style="89"/>
    <col min="8449" max="8449" width="21.7109375" style="89" customWidth="1"/>
    <col min="8450" max="8450" width="5.7109375" style="89" customWidth="1"/>
    <col min="8451" max="8451" width="18.28515625" style="89" customWidth="1"/>
    <col min="8452" max="8452" width="14.28515625" style="89" customWidth="1"/>
    <col min="8453" max="8453" width="14.42578125" style="89" customWidth="1"/>
    <col min="8454" max="8454" width="10" style="89" customWidth="1"/>
    <col min="8455" max="8456" width="25.5703125" style="89" customWidth="1"/>
    <col min="8457" max="8457" width="35" style="89" customWidth="1"/>
    <col min="8458" max="8458" width="23.7109375" style="89" bestFit="1" customWidth="1"/>
    <col min="8459" max="8459" width="80.7109375" style="89" bestFit="1" customWidth="1"/>
    <col min="8460" max="8704" width="9.140625" style="89"/>
    <col min="8705" max="8705" width="21.7109375" style="89" customWidth="1"/>
    <col min="8706" max="8706" width="5.7109375" style="89" customWidth="1"/>
    <col min="8707" max="8707" width="18.28515625" style="89" customWidth="1"/>
    <col min="8708" max="8708" width="14.28515625" style="89" customWidth="1"/>
    <col min="8709" max="8709" width="14.42578125" style="89" customWidth="1"/>
    <col min="8710" max="8710" width="10" style="89" customWidth="1"/>
    <col min="8711" max="8712" width="25.5703125" style="89" customWidth="1"/>
    <col min="8713" max="8713" width="35" style="89" customWidth="1"/>
    <col min="8714" max="8714" width="23.7109375" style="89" bestFit="1" customWidth="1"/>
    <col min="8715" max="8715" width="80.7109375" style="89" bestFit="1" customWidth="1"/>
    <col min="8716" max="8960" width="9.140625" style="89"/>
    <col min="8961" max="8961" width="21.7109375" style="89" customWidth="1"/>
    <col min="8962" max="8962" width="5.7109375" style="89" customWidth="1"/>
    <col min="8963" max="8963" width="18.28515625" style="89" customWidth="1"/>
    <col min="8964" max="8964" width="14.28515625" style="89" customWidth="1"/>
    <col min="8965" max="8965" width="14.42578125" style="89" customWidth="1"/>
    <col min="8966" max="8966" width="10" style="89" customWidth="1"/>
    <col min="8967" max="8968" width="25.5703125" style="89" customWidth="1"/>
    <col min="8969" max="8969" width="35" style="89" customWidth="1"/>
    <col min="8970" max="8970" width="23.7109375" style="89" bestFit="1" customWidth="1"/>
    <col min="8971" max="8971" width="80.7109375" style="89" bestFit="1" customWidth="1"/>
    <col min="8972" max="9216" width="9.140625" style="89"/>
    <col min="9217" max="9217" width="21.7109375" style="89" customWidth="1"/>
    <col min="9218" max="9218" width="5.7109375" style="89" customWidth="1"/>
    <col min="9219" max="9219" width="18.28515625" style="89" customWidth="1"/>
    <col min="9220" max="9220" width="14.28515625" style="89" customWidth="1"/>
    <col min="9221" max="9221" width="14.42578125" style="89" customWidth="1"/>
    <col min="9222" max="9222" width="10" style="89" customWidth="1"/>
    <col min="9223" max="9224" width="25.5703125" style="89" customWidth="1"/>
    <col min="9225" max="9225" width="35" style="89" customWidth="1"/>
    <col min="9226" max="9226" width="23.7109375" style="89" bestFit="1" customWidth="1"/>
    <col min="9227" max="9227" width="80.7109375" style="89" bestFit="1" customWidth="1"/>
    <col min="9228" max="9472" width="9.140625" style="89"/>
    <col min="9473" max="9473" width="21.7109375" style="89" customWidth="1"/>
    <col min="9474" max="9474" width="5.7109375" style="89" customWidth="1"/>
    <col min="9475" max="9475" width="18.28515625" style="89" customWidth="1"/>
    <col min="9476" max="9476" width="14.28515625" style="89" customWidth="1"/>
    <col min="9477" max="9477" width="14.42578125" style="89" customWidth="1"/>
    <col min="9478" max="9478" width="10" style="89" customWidth="1"/>
    <col min="9479" max="9480" width="25.5703125" style="89" customWidth="1"/>
    <col min="9481" max="9481" width="35" style="89" customWidth="1"/>
    <col min="9482" max="9482" width="23.7109375" style="89" bestFit="1" customWidth="1"/>
    <col min="9483" max="9483" width="80.7109375" style="89" bestFit="1" customWidth="1"/>
    <col min="9484" max="9728" width="9.140625" style="89"/>
    <col min="9729" max="9729" width="21.7109375" style="89" customWidth="1"/>
    <col min="9730" max="9730" width="5.7109375" style="89" customWidth="1"/>
    <col min="9731" max="9731" width="18.28515625" style="89" customWidth="1"/>
    <col min="9732" max="9732" width="14.28515625" style="89" customWidth="1"/>
    <col min="9733" max="9733" width="14.42578125" style="89" customWidth="1"/>
    <col min="9734" max="9734" width="10" style="89" customWidth="1"/>
    <col min="9735" max="9736" width="25.5703125" style="89" customWidth="1"/>
    <col min="9737" max="9737" width="35" style="89" customWidth="1"/>
    <col min="9738" max="9738" width="23.7109375" style="89" bestFit="1" customWidth="1"/>
    <col min="9739" max="9739" width="80.7109375" style="89" bestFit="1" customWidth="1"/>
    <col min="9740" max="9984" width="9.140625" style="89"/>
    <col min="9985" max="9985" width="21.7109375" style="89" customWidth="1"/>
    <col min="9986" max="9986" width="5.7109375" style="89" customWidth="1"/>
    <col min="9987" max="9987" width="18.28515625" style="89" customWidth="1"/>
    <col min="9988" max="9988" width="14.28515625" style="89" customWidth="1"/>
    <col min="9989" max="9989" width="14.42578125" style="89" customWidth="1"/>
    <col min="9990" max="9990" width="10" style="89" customWidth="1"/>
    <col min="9991" max="9992" width="25.5703125" style="89" customWidth="1"/>
    <col min="9993" max="9993" width="35" style="89" customWidth="1"/>
    <col min="9994" max="9994" width="23.7109375" style="89" bestFit="1" customWidth="1"/>
    <col min="9995" max="9995" width="80.7109375" style="89" bestFit="1" customWidth="1"/>
    <col min="9996" max="10240" width="9.140625" style="89"/>
    <col min="10241" max="10241" width="21.7109375" style="89" customWidth="1"/>
    <col min="10242" max="10242" width="5.7109375" style="89" customWidth="1"/>
    <col min="10243" max="10243" width="18.28515625" style="89" customWidth="1"/>
    <col min="10244" max="10244" width="14.28515625" style="89" customWidth="1"/>
    <col min="10245" max="10245" width="14.42578125" style="89" customWidth="1"/>
    <col min="10246" max="10246" width="10" style="89" customWidth="1"/>
    <col min="10247" max="10248" width="25.5703125" style="89" customWidth="1"/>
    <col min="10249" max="10249" width="35" style="89" customWidth="1"/>
    <col min="10250" max="10250" width="23.7109375" style="89" bestFit="1" customWidth="1"/>
    <col min="10251" max="10251" width="80.7109375" style="89" bestFit="1" customWidth="1"/>
    <col min="10252" max="10496" width="9.140625" style="89"/>
    <col min="10497" max="10497" width="21.7109375" style="89" customWidth="1"/>
    <col min="10498" max="10498" width="5.7109375" style="89" customWidth="1"/>
    <col min="10499" max="10499" width="18.28515625" style="89" customWidth="1"/>
    <col min="10500" max="10500" width="14.28515625" style="89" customWidth="1"/>
    <col min="10501" max="10501" width="14.42578125" style="89" customWidth="1"/>
    <col min="10502" max="10502" width="10" style="89" customWidth="1"/>
    <col min="10503" max="10504" width="25.5703125" style="89" customWidth="1"/>
    <col min="10505" max="10505" width="35" style="89" customWidth="1"/>
    <col min="10506" max="10506" width="23.7109375" style="89" bestFit="1" customWidth="1"/>
    <col min="10507" max="10507" width="80.7109375" style="89" bestFit="1" customWidth="1"/>
    <col min="10508" max="10752" width="9.140625" style="89"/>
    <col min="10753" max="10753" width="21.7109375" style="89" customWidth="1"/>
    <col min="10754" max="10754" width="5.7109375" style="89" customWidth="1"/>
    <col min="10755" max="10755" width="18.28515625" style="89" customWidth="1"/>
    <col min="10756" max="10756" width="14.28515625" style="89" customWidth="1"/>
    <col min="10757" max="10757" width="14.42578125" style="89" customWidth="1"/>
    <col min="10758" max="10758" width="10" style="89" customWidth="1"/>
    <col min="10759" max="10760" width="25.5703125" style="89" customWidth="1"/>
    <col min="10761" max="10761" width="35" style="89" customWidth="1"/>
    <col min="10762" max="10762" width="23.7109375" style="89" bestFit="1" customWidth="1"/>
    <col min="10763" max="10763" width="80.7109375" style="89" bestFit="1" customWidth="1"/>
    <col min="10764" max="11008" width="9.140625" style="89"/>
    <col min="11009" max="11009" width="21.7109375" style="89" customWidth="1"/>
    <col min="11010" max="11010" width="5.7109375" style="89" customWidth="1"/>
    <col min="11011" max="11011" width="18.28515625" style="89" customWidth="1"/>
    <col min="11012" max="11012" width="14.28515625" style="89" customWidth="1"/>
    <col min="11013" max="11013" width="14.42578125" style="89" customWidth="1"/>
    <col min="11014" max="11014" width="10" style="89" customWidth="1"/>
    <col min="11015" max="11016" width="25.5703125" style="89" customWidth="1"/>
    <col min="11017" max="11017" width="35" style="89" customWidth="1"/>
    <col min="11018" max="11018" width="23.7109375" style="89" bestFit="1" customWidth="1"/>
    <col min="11019" max="11019" width="80.7109375" style="89" bestFit="1" customWidth="1"/>
    <col min="11020" max="11264" width="9.140625" style="89"/>
    <col min="11265" max="11265" width="21.7109375" style="89" customWidth="1"/>
    <col min="11266" max="11266" width="5.7109375" style="89" customWidth="1"/>
    <col min="11267" max="11267" width="18.28515625" style="89" customWidth="1"/>
    <col min="11268" max="11268" width="14.28515625" style="89" customWidth="1"/>
    <col min="11269" max="11269" width="14.42578125" style="89" customWidth="1"/>
    <col min="11270" max="11270" width="10" style="89" customWidth="1"/>
    <col min="11271" max="11272" width="25.5703125" style="89" customWidth="1"/>
    <col min="11273" max="11273" width="35" style="89" customWidth="1"/>
    <col min="11274" max="11274" width="23.7109375" style="89" bestFit="1" customWidth="1"/>
    <col min="11275" max="11275" width="80.7109375" style="89" bestFit="1" customWidth="1"/>
    <col min="11276" max="11520" width="9.140625" style="89"/>
    <col min="11521" max="11521" width="21.7109375" style="89" customWidth="1"/>
    <col min="11522" max="11522" width="5.7109375" style="89" customWidth="1"/>
    <col min="11523" max="11523" width="18.28515625" style="89" customWidth="1"/>
    <col min="11524" max="11524" width="14.28515625" style="89" customWidth="1"/>
    <col min="11525" max="11525" width="14.42578125" style="89" customWidth="1"/>
    <col min="11526" max="11526" width="10" style="89" customWidth="1"/>
    <col min="11527" max="11528" width="25.5703125" style="89" customWidth="1"/>
    <col min="11529" max="11529" width="35" style="89" customWidth="1"/>
    <col min="11530" max="11530" width="23.7109375" style="89" bestFit="1" customWidth="1"/>
    <col min="11531" max="11531" width="80.7109375" style="89" bestFit="1" customWidth="1"/>
    <col min="11532" max="11776" width="9.140625" style="89"/>
    <col min="11777" max="11777" width="21.7109375" style="89" customWidth="1"/>
    <col min="11778" max="11778" width="5.7109375" style="89" customWidth="1"/>
    <col min="11779" max="11779" width="18.28515625" style="89" customWidth="1"/>
    <col min="11780" max="11780" width="14.28515625" style="89" customWidth="1"/>
    <col min="11781" max="11781" width="14.42578125" style="89" customWidth="1"/>
    <col min="11782" max="11782" width="10" style="89" customWidth="1"/>
    <col min="11783" max="11784" width="25.5703125" style="89" customWidth="1"/>
    <col min="11785" max="11785" width="35" style="89" customWidth="1"/>
    <col min="11786" max="11786" width="23.7109375" style="89" bestFit="1" customWidth="1"/>
    <col min="11787" max="11787" width="80.7109375" style="89" bestFit="1" customWidth="1"/>
    <col min="11788" max="12032" width="9.140625" style="89"/>
    <col min="12033" max="12033" width="21.7109375" style="89" customWidth="1"/>
    <col min="12034" max="12034" width="5.7109375" style="89" customWidth="1"/>
    <col min="12035" max="12035" width="18.28515625" style="89" customWidth="1"/>
    <col min="12036" max="12036" width="14.28515625" style="89" customWidth="1"/>
    <col min="12037" max="12037" width="14.42578125" style="89" customWidth="1"/>
    <col min="12038" max="12038" width="10" style="89" customWidth="1"/>
    <col min="12039" max="12040" width="25.5703125" style="89" customWidth="1"/>
    <col min="12041" max="12041" width="35" style="89" customWidth="1"/>
    <col min="12042" max="12042" width="23.7109375" style="89" bestFit="1" customWidth="1"/>
    <col min="12043" max="12043" width="80.7109375" style="89" bestFit="1" customWidth="1"/>
    <col min="12044" max="12288" width="9.140625" style="89"/>
    <col min="12289" max="12289" width="21.7109375" style="89" customWidth="1"/>
    <col min="12290" max="12290" width="5.7109375" style="89" customWidth="1"/>
    <col min="12291" max="12291" width="18.28515625" style="89" customWidth="1"/>
    <col min="12292" max="12292" width="14.28515625" style="89" customWidth="1"/>
    <col min="12293" max="12293" width="14.42578125" style="89" customWidth="1"/>
    <col min="12294" max="12294" width="10" style="89" customWidth="1"/>
    <col min="12295" max="12296" width="25.5703125" style="89" customWidth="1"/>
    <col min="12297" max="12297" width="35" style="89" customWidth="1"/>
    <col min="12298" max="12298" width="23.7109375" style="89" bestFit="1" customWidth="1"/>
    <col min="12299" max="12299" width="80.7109375" style="89" bestFit="1" customWidth="1"/>
    <col min="12300" max="12544" width="9.140625" style="89"/>
    <col min="12545" max="12545" width="21.7109375" style="89" customWidth="1"/>
    <col min="12546" max="12546" width="5.7109375" style="89" customWidth="1"/>
    <col min="12547" max="12547" width="18.28515625" style="89" customWidth="1"/>
    <col min="12548" max="12548" width="14.28515625" style="89" customWidth="1"/>
    <col min="12549" max="12549" width="14.42578125" style="89" customWidth="1"/>
    <col min="12550" max="12550" width="10" style="89" customWidth="1"/>
    <col min="12551" max="12552" width="25.5703125" style="89" customWidth="1"/>
    <col min="12553" max="12553" width="35" style="89" customWidth="1"/>
    <col min="12554" max="12554" width="23.7109375" style="89" bestFit="1" customWidth="1"/>
    <col min="12555" max="12555" width="80.7109375" style="89" bestFit="1" customWidth="1"/>
    <col min="12556" max="12800" width="9.140625" style="89"/>
    <col min="12801" max="12801" width="21.7109375" style="89" customWidth="1"/>
    <col min="12802" max="12802" width="5.7109375" style="89" customWidth="1"/>
    <col min="12803" max="12803" width="18.28515625" style="89" customWidth="1"/>
    <col min="12804" max="12804" width="14.28515625" style="89" customWidth="1"/>
    <col min="12805" max="12805" width="14.42578125" style="89" customWidth="1"/>
    <col min="12806" max="12806" width="10" style="89" customWidth="1"/>
    <col min="12807" max="12808" width="25.5703125" style="89" customWidth="1"/>
    <col min="12809" max="12809" width="35" style="89" customWidth="1"/>
    <col min="12810" max="12810" width="23.7109375" style="89" bestFit="1" customWidth="1"/>
    <col min="12811" max="12811" width="80.7109375" style="89" bestFit="1" customWidth="1"/>
    <col min="12812" max="13056" width="9.140625" style="89"/>
    <col min="13057" max="13057" width="21.7109375" style="89" customWidth="1"/>
    <col min="13058" max="13058" width="5.7109375" style="89" customWidth="1"/>
    <col min="13059" max="13059" width="18.28515625" style="89" customWidth="1"/>
    <col min="13060" max="13060" width="14.28515625" style="89" customWidth="1"/>
    <col min="13061" max="13061" width="14.42578125" style="89" customWidth="1"/>
    <col min="13062" max="13062" width="10" style="89" customWidth="1"/>
    <col min="13063" max="13064" width="25.5703125" style="89" customWidth="1"/>
    <col min="13065" max="13065" width="35" style="89" customWidth="1"/>
    <col min="13066" max="13066" width="23.7109375" style="89" bestFit="1" customWidth="1"/>
    <col min="13067" max="13067" width="80.7109375" style="89" bestFit="1" customWidth="1"/>
    <col min="13068" max="13312" width="9.140625" style="89"/>
    <col min="13313" max="13313" width="21.7109375" style="89" customWidth="1"/>
    <col min="13314" max="13314" width="5.7109375" style="89" customWidth="1"/>
    <col min="13315" max="13315" width="18.28515625" style="89" customWidth="1"/>
    <col min="13316" max="13316" width="14.28515625" style="89" customWidth="1"/>
    <col min="13317" max="13317" width="14.42578125" style="89" customWidth="1"/>
    <col min="13318" max="13318" width="10" style="89" customWidth="1"/>
    <col min="13319" max="13320" width="25.5703125" style="89" customWidth="1"/>
    <col min="13321" max="13321" width="35" style="89" customWidth="1"/>
    <col min="13322" max="13322" width="23.7109375" style="89" bestFit="1" customWidth="1"/>
    <col min="13323" max="13323" width="80.7109375" style="89" bestFit="1" customWidth="1"/>
    <col min="13324" max="13568" width="9.140625" style="89"/>
    <col min="13569" max="13569" width="21.7109375" style="89" customWidth="1"/>
    <col min="13570" max="13570" width="5.7109375" style="89" customWidth="1"/>
    <col min="13571" max="13571" width="18.28515625" style="89" customWidth="1"/>
    <col min="13572" max="13572" width="14.28515625" style="89" customWidth="1"/>
    <col min="13573" max="13573" width="14.42578125" style="89" customWidth="1"/>
    <col min="13574" max="13574" width="10" style="89" customWidth="1"/>
    <col min="13575" max="13576" width="25.5703125" style="89" customWidth="1"/>
    <col min="13577" max="13577" width="35" style="89" customWidth="1"/>
    <col min="13578" max="13578" width="23.7109375" style="89" bestFit="1" customWidth="1"/>
    <col min="13579" max="13579" width="80.7109375" style="89" bestFit="1" customWidth="1"/>
    <col min="13580" max="13824" width="9.140625" style="89"/>
    <col min="13825" max="13825" width="21.7109375" style="89" customWidth="1"/>
    <col min="13826" max="13826" width="5.7109375" style="89" customWidth="1"/>
    <col min="13827" max="13827" width="18.28515625" style="89" customWidth="1"/>
    <col min="13828" max="13828" width="14.28515625" style="89" customWidth="1"/>
    <col min="13829" max="13829" width="14.42578125" style="89" customWidth="1"/>
    <col min="13830" max="13830" width="10" style="89" customWidth="1"/>
    <col min="13831" max="13832" width="25.5703125" style="89" customWidth="1"/>
    <col min="13833" max="13833" width="35" style="89" customWidth="1"/>
    <col min="13834" max="13834" width="23.7109375" style="89" bestFit="1" customWidth="1"/>
    <col min="13835" max="13835" width="80.7109375" style="89" bestFit="1" customWidth="1"/>
    <col min="13836" max="14080" width="9.140625" style="89"/>
    <col min="14081" max="14081" width="21.7109375" style="89" customWidth="1"/>
    <col min="14082" max="14082" width="5.7109375" style="89" customWidth="1"/>
    <col min="14083" max="14083" width="18.28515625" style="89" customWidth="1"/>
    <col min="14084" max="14084" width="14.28515625" style="89" customWidth="1"/>
    <col min="14085" max="14085" width="14.42578125" style="89" customWidth="1"/>
    <col min="14086" max="14086" width="10" style="89" customWidth="1"/>
    <col min="14087" max="14088" width="25.5703125" style="89" customWidth="1"/>
    <col min="14089" max="14089" width="35" style="89" customWidth="1"/>
    <col min="14090" max="14090" width="23.7109375" style="89" bestFit="1" customWidth="1"/>
    <col min="14091" max="14091" width="80.7109375" style="89" bestFit="1" customWidth="1"/>
    <col min="14092" max="14336" width="9.140625" style="89"/>
    <col min="14337" max="14337" width="21.7109375" style="89" customWidth="1"/>
    <col min="14338" max="14338" width="5.7109375" style="89" customWidth="1"/>
    <col min="14339" max="14339" width="18.28515625" style="89" customWidth="1"/>
    <col min="14340" max="14340" width="14.28515625" style="89" customWidth="1"/>
    <col min="14341" max="14341" width="14.42578125" style="89" customWidth="1"/>
    <col min="14342" max="14342" width="10" style="89" customWidth="1"/>
    <col min="14343" max="14344" width="25.5703125" style="89" customWidth="1"/>
    <col min="14345" max="14345" width="35" style="89" customWidth="1"/>
    <col min="14346" max="14346" width="23.7109375" style="89" bestFit="1" customWidth="1"/>
    <col min="14347" max="14347" width="80.7109375" style="89" bestFit="1" customWidth="1"/>
    <col min="14348" max="14592" width="9.140625" style="89"/>
    <col min="14593" max="14593" width="21.7109375" style="89" customWidth="1"/>
    <col min="14594" max="14594" width="5.7109375" style="89" customWidth="1"/>
    <col min="14595" max="14595" width="18.28515625" style="89" customWidth="1"/>
    <col min="14596" max="14596" width="14.28515625" style="89" customWidth="1"/>
    <col min="14597" max="14597" width="14.42578125" style="89" customWidth="1"/>
    <col min="14598" max="14598" width="10" style="89" customWidth="1"/>
    <col min="14599" max="14600" width="25.5703125" style="89" customWidth="1"/>
    <col min="14601" max="14601" width="35" style="89" customWidth="1"/>
    <col min="14602" max="14602" width="23.7109375" style="89" bestFit="1" customWidth="1"/>
    <col min="14603" max="14603" width="80.7109375" style="89" bestFit="1" customWidth="1"/>
    <col min="14604" max="14848" width="9.140625" style="89"/>
    <col min="14849" max="14849" width="21.7109375" style="89" customWidth="1"/>
    <col min="14850" max="14850" width="5.7109375" style="89" customWidth="1"/>
    <col min="14851" max="14851" width="18.28515625" style="89" customWidth="1"/>
    <col min="14852" max="14852" width="14.28515625" style="89" customWidth="1"/>
    <col min="14853" max="14853" width="14.42578125" style="89" customWidth="1"/>
    <col min="14854" max="14854" width="10" style="89" customWidth="1"/>
    <col min="14855" max="14856" width="25.5703125" style="89" customWidth="1"/>
    <col min="14857" max="14857" width="35" style="89" customWidth="1"/>
    <col min="14858" max="14858" width="23.7109375" style="89" bestFit="1" customWidth="1"/>
    <col min="14859" max="14859" width="80.7109375" style="89" bestFit="1" customWidth="1"/>
    <col min="14860" max="15104" width="9.140625" style="89"/>
    <col min="15105" max="15105" width="21.7109375" style="89" customWidth="1"/>
    <col min="15106" max="15106" width="5.7109375" style="89" customWidth="1"/>
    <col min="15107" max="15107" width="18.28515625" style="89" customWidth="1"/>
    <col min="15108" max="15108" width="14.28515625" style="89" customWidth="1"/>
    <col min="15109" max="15109" width="14.42578125" style="89" customWidth="1"/>
    <col min="15110" max="15110" width="10" style="89" customWidth="1"/>
    <col min="15111" max="15112" width="25.5703125" style="89" customWidth="1"/>
    <col min="15113" max="15113" width="35" style="89" customWidth="1"/>
    <col min="15114" max="15114" width="23.7109375" style="89" bestFit="1" customWidth="1"/>
    <col min="15115" max="15115" width="80.7109375" style="89" bestFit="1" customWidth="1"/>
    <col min="15116" max="15360" width="9.140625" style="89"/>
    <col min="15361" max="15361" width="21.7109375" style="89" customWidth="1"/>
    <col min="15362" max="15362" width="5.7109375" style="89" customWidth="1"/>
    <col min="15363" max="15363" width="18.28515625" style="89" customWidth="1"/>
    <col min="15364" max="15364" width="14.28515625" style="89" customWidth="1"/>
    <col min="15365" max="15365" width="14.42578125" style="89" customWidth="1"/>
    <col min="15366" max="15366" width="10" style="89" customWidth="1"/>
    <col min="15367" max="15368" width="25.5703125" style="89" customWidth="1"/>
    <col min="15369" max="15369" width="35" style="89" customWidth="1"/>
    <col min="15370" max="15370" width="23.7109375" style="89" bestFit="1" customWidth="1"/>
    <col min="15371" max="15371" width="80.7109375" style="89" bestFit="1" customWidth="1"/>
    <col min="15372" max="15616" width="9.140625" style="89"/>
    <col min="15617" max="15617" width="21.7109375" style="89" customWidth="1"/>
    <col min="15618" max="15618" width="5.7109375" style="89" customWidth="1"/>
    <col min="15619" max="15619" width="18.28515625" style="89" customWidth="1"/>
    <col min="15620" max="15620" width="14.28515625" style="89" customWidth="1"/>
    <col min="15621" max="15621" width="14.42578125" style="89" customWidth="1"/>
    <col min="15622" max="15622" width="10" style="89" customWidth="1"/>
    <col min="15623" max="15624" width="25.5703125" style="89" customWidth="1"/>
    <col min="15625" max="15625" width="35" style="89" customWidth="1"/>
    <col min="15626" max="15626" width="23.7109375" style="89" bestFit="1" customWidth="1"/>
    <col min="15627" max="15627" width="80.7109375" style="89" bestFit="1" customWidth="1"/>
    <col min="15628" max="15872" width="9.140625" style="89"/>
    <col min="15873" max="15873" width="21.7109375" style="89" customWidth="1"/>
    <col min="15874" max="15874" width="5.7109375" style="89" customWidth="1"/>
    <col min="15875" max="15875" width="18.28515625" style="89" customWidth="1"/>
    <col min="15876" max="15876" width="14.28515625" style="89" customWidth="1"/>
    <col min="15877" max="15877" width="14.42578125" style="89" customWidth="1"/>
    <col min="15878" max="15878" width="10" style="89" customWidth="1"/>
    <col min="15879" max="15880" width="25.5703125" style="89" customWidth="1"/>
    <col min="15881" max="15881" width="35" style="89" customWidth="1"/>
    <col min="15882" max="15882" width="23.7109375" style="89" bestFit="1" customWidth="1"/>
    <col min="15883" max="15883" width="80.7109375" style="89" bestFit="1" customWidth="1"/>
    <col min="15884" max="16128" width="9.140625" style="89"/>
    <col min="16129" max="16129" width="21.7109375" style="89" customWidth="1"/>
    <col min="16130" max="16130" width="5.7109375" style="89" customWidth="1"/>
    <col min="16131" max="16131" width="18.28515625" style="89" customWidth="1"/>
    <col min="16132" max="16132" width="14.28515625" style="89" customWidth="1"/>
    <col min="16133" max="16133" width="14.42578125" style="89" customWidth="1"/>
    <col min="16134" max="16134" width="10" style="89" customWidth="1"/>
    <col min="16135" max="16136" width="25.5703125" style="89" customWidth="1"/>
    <col min="16137" max="16137" width="35" style="89" customWidth="1"/>
    <col min="16138" max="16138" width="23.7109375" style="89" bestFit="1" customWidth="1"/>
    <col min="16139" max="16139" width="80.7109375" style="89" bestFit="1" customWidth="1"/>
    <col min="16140" max="16384" width="9.140625" style="89"/>
  </cols>
  <sheetData>
    <row r="1" spans="1:15" ht="18" customHeight="1">
      <c r="A1" s="87"/>
      <c r="B1" s="87"/>
      <c r="C1" s="152" t="s">
        <v>149</v>
      </c>
      <c r="D1" s="152"/>
      <c r="E1" s="153" t="s">
        <v>255</v>
      </c>
      <c r="F1" s="154"/>
      <c r="G1" s="154"/>
      <c r="H1" s="154"/>
      <c r="I1" s="88" t="s">
        <v>150</v>
      </c>
    </row>
    <row r="2" spans="1:15" ht="19.5" customHeight="1">
      <c r="A2" s="87"/>
      <c r="B2" s="87"/>
      <c r="C2" s="152" t="s">
        <v>119</v>
      </c>
      <c r="D2" s="152"/>
      <c r="E2" s="155" t="s">
        <v>251</v>
      </c>
      <c r="F2" s="156"/>
      <c r="G2" s="156"/>
      <c r="H2" s="156"/>
      <c r="I2" s="90" t="s">
        <v>248</v>
      </c>
      <c r="J2" s="89" t="s">
        <v>151</v>
      </c>
    </row>
    <row r="3" spans="1:15">
      <c r="A3" s="91"/>
      <c r="B3" s="92"/>
      <c r="C3" s="157" t="s">
        <v>4</v>
      </c>
      <c r="D3" s="158"/>
      <c r="E3" s="159">
        <v>42745</v>
      </c>
      <c r="F3" s="160"/>
      <c r="G3" s="93"/>
      <c r="H3" s="93"/>
      <c r="I3" s="94"/>
    </row>
    <row r="4" spans="1:15" ht="28.5" customHeight="1">
      <c r="A4" s="91" t="str">
        <f>I2</f>
        <v>CV2017_01_10</v>
      </c>
      <c r="B4" s="95"/>
      <c r="C4" s="96" t="s">
        <v>121</v>
      </c>
      <c r="D4" s="97" t="s">
        <v>122</v>
      </c>
      <c r="E4" s="98" t="s">
        <v>122</v>
      </c>
      <c r="F4" s="99" t="s">
        <v>152</v>
      </c>
      <c r="G4" s="151" t="s">
        <v>253</v>
      </c>
      <c r="H4" s="151"/>
      <c r="I4" s="151"/>
    </row>
    <row r="5" spans="1:15" ht="38.25" customHeight="1">
      <c r="A5" s="100" t="s">
        <v>153</v>
      </c>
      <c r="B5" s="101" t="s">
        <v>34</v>
      </c>
      <c r="C5" s="102" t="s">
        <v>59</v>
      </c>
      <c r="D5" s="103" t="s">
        <v>124</v>
      </c>
      <c r="E5" s="104" t="s">
        <v>125</v>
      </c>
      <c r="F5" s="105" t="s">
        <v>126</v>
      </c>
      <c r="G5" s="106" t="s">
        <v>127</v>
      </c>
      <c r="H5" s="106" t="s">
        <v>128</v>
      </c>
      <c r="I5" s="107" t="s">
        <v>129</v>
      </c>
      <c r="J5" s="89" t="s">
        <v>154</v>
      </c>
      <c r="K5" s="89" t="s">
        <v>155</v>
      </c>
    </row>
    <row r="6" spans="1:15" s="117" customFormat="1" ht="21.95" customHeight="1">
      <c r="A6" s="108" t="str">
        <f t="shared" ref="A6:A56" si="0">CONCATENATE(C6,"-",A$4)</f>
        <v>R1000-1b-CV2017_01_10</v>
      </c>
      <c r="B6" s="109" t="s">
        <v>156</v>
      </c>
      <c r="C6" s="110" t="s">
        <v>112</v>
      </c>
      <c r="D6" s="111">
        <v>42745.414583333331</v>
      </c>
      <c r="E6" s="111"/>
      <c r="F6" s="112" t="s">
        <v>216</v>
      </c>
      <c r="G6" s="113">
        <v>47.543159862980197</v>
      </c>
      <c r="H6" s="114">
        <v>-122.650634022429</v>
      </c>
      <c r="I6" s="115" t="s">
        <v>249</v>
      </c>
      <c r="J6" s="108" t="str">
        <f t="shared" ref="J6:J28" si="1">IF(C6="","",CONCATENATE(I$2,"-",B6))</f>
        <v>CV2017_01_10-01</v>
      </c>
      <c r="K6" s="116" t="s">
        <v>158</v>
      </c>
      <c r="L6" s="89"/>
      <c r="M6" s="89"/>
      <c r="N6" s="89"/>
      <c r="O6" s="89"/>
    </row>
    <row r="7" spans="1:15" s="117" customFormat="1" ht="21.95" customHeight="1">
      <c r="A7" s="108" t="str">
        <f t="shared" si="0"/>
        <v>R1000-1m-CV2017_01_10</v>
      </c>
      <c r="B7" s="109" t="s">
        <v>159</v>
      </c>
      <c r="C7" s="110" t="s">
        <v>110</v>
      </c>
      <c r="D7" s="111">
        <v>42745.421527777777</v>
      </c>
      <c r="E7" s="111"/>
      <c r="F7" s="112" t="s">
        <v>216</v>
      </c>
      <c r="G7" s="113">
        <v>47.543159862980197</v>
      </c>
      <c r="H7" s="114">
        <v>-122.650634022429</v>
      </c>
      <c r="I7" s="115"/>
      <c r="J7" s="108" t="str">
        <f t="shared" si="1"/>
        <v>CV2017_01_10-02</v>
      </c>
      <c r="K7" s="116" t="s">
        <v>160</v>
      </c>
      <c r="L7" s="89"/>
      <c r="M7" s="89"/>
      <c r="N7" s="89"/>
      <c r="O7" s="89"/>
    </row>
    <row r="8" spans="1:15" s="117" customFormat="1" ht="21.95" customHeight="1">
      <c r="A8" s="108" t="str">
        <f t="shared" si="0"/>
        <v>R1000-1s-CV2017_01_10</v>
      </c>
      <c r="B8" s="109" t="s">
        <v>161</v>
      </c>
      <c r="C8" s="110" t="s">
        <v>108</v>
      </c>
      <c r="D8" s="111">
        <v>42745.427083333336</v>
      </c>
      <c r="E8" s="111"/>
      <c r="F8" s="112" t="s">
        <v>216</v>
      </c>
      <c r="G8" s="113">
        <v>47.543159862980197</v>
      </c>
      <c r="H8" s="114">
        <v>-122.650634022429</v>
      </c>
      <c r="I8" s="115"/>
      <c r="J8" s="108" t="str">
        <f t="shared" si="1"/>
        <v>CV2017_01_10-03</v>
      </c>
      <c r="K8" s="116" t="s">
        <v>162</v>
      </c>
      <c r="L8" s="89"/>
      <c r="M8" s="89"/>
      <c r="N8" s="89"/>
      <c r="O8" s="89"/>
    </row>
    <row r="9" spans="1:15" s="117" customFormat="1" ht="21.95" customHeight="1">
      <c r="A9" s="108" t="str">
        <f t="shared" si="0"/>
        <v>R500-1b-CV2017_01_10</v>
      </c>
      <c r="B9" s="109" t="s">
        <v>163</v>
      </c>
      <c r="C9" s="110" t="s">
        <v>100</v>
      </c>
      <c r="D9" s="111">
        <v>42745.442361111112</v>
      </c>
      <c r="E9" s="111"/>
      <c r="F9" s="112" t="s">
        <v>216</v>
      </c>
      <c r="G9" s="113">
        <v>47.546499213203703</v>
      </c>
      <c r="H9" s="114">
        <v>-122.656843001022</v>
      </c>
      <c r="I9" s="115" t="s">
        <v>250</v>
      </c>
      <c r="J9" s="108" t="str">
        <f t="shared" si="1"/>
        <v>CV2017_01_10-04</v>
      </c>
      <c r="K9" s="116" t="s">
        <v>164</v>
      </c>
      <c r="L9" s="89"/>
      <c r="M9" s="89"/>
      <c r="N9" s="89"/>
      <c r="O9" s="89"/>
    </row>
    <row r="10" spans="1:15" s="117" customFormat="1" ht="21.95" customHeight="1">
      <c r="A10" s="108" t="str">
        <f t="shared" si="0"/>
        <v>R500-1m-CV2017_01_10</v>
      </c>
      <c r="B10" s="109" t="s">
        <v>165</v>
      </c>
      <c r="C10" s="118" t="s">
        <v>98</v>
      </c>
      <c r="D10" s="111">
        <v>42745.449305555558</v>
      </c>
      <c r="E10" s="111"/>
      <c r="F10" s="112" t="s">
        <v>216</v>
      </c>
      <c r="G10" s="113">
        <v>47.546499213203703</v>
      </c>
      <c r="H10" s="114">
        <v>-122.656843001022</v>
      </c>
      <c r="I10" s="115"/>
      <c r="J10" s="108" t="str">
        <f t="shared" si="1"/>
        <v>CV2017_01_10-05</v>
      </c>
      <c r="K10" s="116" t="s">
        <v>166</v>
      </c>
      <c r="L10" s="89"/>
      <c r="M10" s="89"/>
      <c r="N10" s="89"/>
      <c r="O10" s="89"/>
    </row>
    <row r="11" spans="1:15" s="117" customFormat="1" ht="21.95" customHeight="1">
      <c r="A11" s="108" t="str">
        <f t="shared" si="0"/>
        <v>R500-1s-CV2017_01_10</v>
      </c>
      <c r="B11" s="109" t="s">
        <v>167</v>
      </c>
      <c r="C11" s="118" t="s">
        <v>96</v>
      </c>
      <c r="D11" s="111">
        <v>42745.455555555556</v>
      </c>
      <c r="E11" s="111"/>
      <c r="F11" s="112" t="s">
        <v>216</v>
      </c>
      <c r="G11" s="110">
        <v>47.546499213203703</v>
      </c>
      <c r="H11" s="119">
        <v>-122.656843001022</v>
      </c>
      <c r="I11" s="115"/>
      <c r="J11" s="108" t="str">
        <f t="shared" si="1"/>
        <v>CV2017_01_10-06</v>
      </c>
      <c r="K11" s="116" t="s">
        <v>168</v>
      </c>
      <c r="L11" s="89"/>
      <c r="M11" s="89"/>
      <c r="N11" s="89"/>
      <c r="O11" s="89"/>
    </row>
    <row r="12" spans="1:15" s="117" customFormat="1" ht="21.95" customHeight="1">
      <c r="A12" s="108" t="str">
        <f t="shared" si="0"/>
        <v>R1000-2b-CV2017_01_10</v>
      </c>
      <c r="B12" s="109" t="s">
        <v>169</v>
      </c>
      <c r="C12" s="118" t="s">
        <v>148</v>
      </c>
      <c r="D12" s="111">
        <v>42745.46597222222</v>
      </c>
      <c r="E12" s="111"/>
      <c r="F12" s="112" t="s">
        <v>216</v>
      </c>
      <c r="G12" s="110">
        <v>47.543159862980197</v>
      </c>
      <c r="H12" s="119">
        <v>-122.650634022429</v>
      </c>
      <c r="I12" s="115" t="s">
        <v>250</v>
      </c>
      <c r="J12" s="108" t="str">
        <f t="shared" si="1"/>
        <v>CV2017_01_10-07</v>
      </c>
      <c r="K12" s="116" t="s">
        <v>168</v>
      </c>
      <c r="L12" s="89"/>
      <c r="M12" s="89"/>
      <c r="N12" s="89"/>
      <c r="O12" s="89"/>
    </row>
    <row r="13" spans="1:15" s="117" customFormat="1" ht="21.95" customHeight="1">
      <c r="A13" s="108" t="str">
        <f t="shared" si="0"/>
        <v>R1000-2m-CV2017_01_10</v>
      </c>
      <c r="B13" s="109" t="s">
        <v>170</v>
      </c>
      <c r="C13" s="118" t="s">
        <v>116</v>
      </c>
      <c r="D13" s="111">
        <v>42745.47152777778</v>
      </c>
      <c r="E13" s="111"/>
      <c r="F13" s="112" t="s">
        <v>216</v>
      </c>
      <c r="G13" s="110">
        <v>47.543159862980197</v>
      </c>
      <c r="H13" s="119">
        <v>-122.650634022429</v>
      </c>
      <c r="I13" s="115"/>
      <c r="J13" s="108" t="str">
        <f t="shared" si="1"/>
        <v>CV2017_01_10-08</v>
      </c>
      <c r="K13" s="116" t="s">
        <v>171</v>
      </c>
      <c r="L13" s="89"/>
      <c r="M13" s="89"/>
      <c r="N13" s="89"/>
      <c r="O13" s="89"/>
    </row>
    <row r="14" spans="1:15" s="117" customFormat="1" ht="21.95" customHeight="1">
      <c r="A14" s="108" t="str">
        <f t="shared" si="0"/>
        <v>R1000-2s-CV2017_01_10</v>
      </c>
      <c r="B14" s="109" t="s">
        <v>172</v>
      </c>
      <c r="C14" s="118" t="s">
        <v>114</v>
      </c>
      <c r="D14" s="111">
        <v>42745.477777777778</v>
      </c>
      <c r="E14" s="111"/>
      <c r="F14" s="112" t="s">
        <v>216</v>
      </c>
      <c r="G14" s="110">
        <v>47.543159862980197</v>
      </c>
      <c r="H14" s="119">
        <v>-122.650634022429</v>
      </c>
      <c r="I14" s="115"/>
      <c r="J14" s="108" t="str">
        <f t="shared" si="1"/>
        <v>CV2017_01_10-09</v>
      </c>
      <c r="K14" s="116" t="s">
        <v>173</v>
      </c>
      <c r="L14" s="89"/>
      <c r="M14" s="89"/>
      <c r="N14" s="89"/>
      <c r="O14" s="89"/>
    </row>
    <row r="15" spans="1:15" s="117" customFormat="1" ht="21.95" customHeight="1">
      <c r="A15" s="108" t="str">
        <f t="shared" si="0"/>
        <v>R500-2b-CV2017_01_10</v>
      </c>
      <c r="B15" s="120">
        <f t="shared" ref="B15:B56" si="2">+B14+1</f>
        <v>10</v>
      </c>
      <c r="C15" s="118" t="s">
        <v>106</v>
      </c>
      <c r="D15" s="111">
        <v>42745.491666666669</v>
      </c>
      <c r="E15" s="111"/>
      <c r="F15" s="112" t="s">
        <v>216</v>
      </c>
      <c r="G15" s="110">
        <v>47.546499213203703</v>
      </c>
      <c r="H15" s="119">
        <v>-122.656843001022</v>
      </c>
      <c r="I15" s="115" t="s">
        <v>250</v>
      </c>
      <c r="J15" s="108" t="str">
        <f t="shared" si="1"/>
        <v>CV2017_01_10-10</v>
      </c>
      <c r="K15" s="116" t="s">
        <v>174</v>
      </c>
      <c r="L15" s="89"/>
      <c r="M15" s="89"/>
      <c r="N15" s="89"/>
      <c r="O15" s="89"/>
    </row>
    <row r="16" spans="1:15" s="117" customFormat="1" ht="21.95" customHeight="1">
      <c r="A16" s="108" t="str">
        <f t="shared" si="0"/>
        <v>R500-2m-CV2017_01_10</v>
      </c>
      <c r="B16" s="120">
        <f t="shared" si="2"/>
        <v>11</v>
      </c>
      <c r="C16" s="118" t="s">
        <v>104</v>
      </c>
      <c r="D16" s="111">
        <v>42745.497916666667</v>
      </c>
      <c r="E16" s="111"/>
      <c r="F16" s="112" t="s">
        <v>216</v>
      </c>
      <c r="G16" s="113">
        <v>47.546499213203703</v>
      </c>
      <c r="H16" s="119">
        <v>-122.656843001022</v>
      </c>
      <c r="I16" s="115"/>
      <c r="J16" s="108" t="str">
        <f t="shared" si="1"/>
        <v>CV2017_01_10-11</v>
      </c>
      <c r="K16" s="116" t="s">
        <v>175</v>
      </c>
      <c r="L16" s="89"/>
      <c r="M16" s="89"/>
      <c r="N16" s="89"/>
      <c r="O16" s="89"/>
    </row>
    <row r="17" spans="1:15" s="117" customFormat="1" ht="21.95" customHeight="1">
      <c r="A17" s="108" t="str">
        <f t="shared" si="0"/>
        <v>R500-2s-CV2017_01_10</v>
      </c>
      <c r="B17" s="120">
        <f t="shared" si="2"/>
        <v>12</v>
      </c>
      <c r="C17" s="118" t="s">
        <v>102</v>
      </c>
      <c r="D17" s="111">
        <v>42745.504166666666</v>
      </c>
      <c r="E17" s="111"/>
      <c r="F17" s="112" t="s">
        <v>216</v>
      </c>
      <c r="G17" s="119">
        <v>47.546499213203703</v>
      </c>
      <c r="H17" s="121">
        <v>-122.656843001022</v>
      </c>
      <c r="I17" s="115"/>
      <c r="J17" s="108" t="str">
        <f t="shared" si="1"/>
        <v>CV2017_01_10-12</v>
      </c>
      <c r="K17" s="116" t="s">
        <v>176</v>
      </c>
      <c r="L17" s="89"/>
      <c r="M17" s="89"/>
      <c r="N17" s="89"/>
      <c r="O17" s="89"/>
    </row>
    <row r="18" spans="1:15" s="117" customFormat="1" ht="21.95" customHeight="1">
      <c r="A18" s="108" t="str">
        <f t="shared" si="0"/>
        <v>CV62-4b-CV2017_01_10</v>
      </c>
      <c r="B18" s="120">
        <f t="shared" si="2"/>
        <v>13</v>
      </c>
      <c r="C18" s="118" t="s">
        <v>82</v>
      </c>
      <c r="D18" s="111">
        <v>42745.51666666667</v>
      </c>
      <c r="E18" s="111"/>
      <c r="F18" s="112" t="s">
        <v>215</v>
      </c>
      <c r="G18" s="122">
        <v>47.551074977964099</v>
      </c>
      <c r="H18" s="121">
        <v>-122.65694802626901</v>
      </c>
      <c r="I18" s="115"/>
      <c r="J18" s="108" t="str">
        <f t="shared" si="1"/>
        <v>CV2017_01_10-13</v>
      </c>
      <c r="K18" s="116" t="s">
        <v>177</v>
      </c>
      <c r="L18" s="89"/>
      <c r="M18" s="89"/>
      <c r="N18" s="89"/>
      <c r="O18" s="89"/>
    </row>
    <row r="19" spans="1:15" s="117" customFormat="1" ht="21.95" customHeight="1">
      <c r="A19" s="108" t="str">
        <f t="shared" si="0"/>
        <v>CV62-4m-CV2017_01_10</v>
      </c>
      <c r="B19" s="120">
        <f t="shared" si="2"/>
        <v>14</v>
      </c>
      <c r="C19" s="118" t="s">
        <v>80</v>
      </c>
      <c r="D19" s="111">
        <v>42745.522222222222</v>
      </c>
      <c r="E19" s="111"/>
      <c r="F19" s="112" t="s">
        <v>215</v>
      </c>
      <c r="G19" s="110">
        <v>47.551074977964099</v>
      </c>
      <c r="H19" s="119">
        <v>-122.65694802626901</v>
      </c>
      <c r="I19" s="115"/>
      <c r="J19" s="108" t="str">
        <f t="shared" si="1"/>
        <v>CV2017_01_10-14</v>
      </c>
      <c r="K19" s="116" t="s">
        <v>178</v>
      </c>
      <c r="L19" s="89"/>
      <c r="M19" s="89"/>
      <c r="N19" s="89"/>
      <c r="O19" s="89"/>
    </row>
    <row r="20" spans="1:15" s="117" customFormat="1" ht="21.95" customHeight="1">
      <c r="A20" s="108" t="str">
        <f t="shared" si="0"/>
        <v>CV62-4s-CV2017_01_10</v>
      </c>
      <c r="B20" s="120">
        <f t="shared" si="2"/>
        <v>15</v>
      </c>
      <c r="C20" s="118" t="s">
        <v>78</v>
      </c>
      <c r="D20" s="111">
        <v>42745.526388888888</v>
      </c>
      <c r="E20" s="111"/>
      <c r="F20" s="112" t="s">
        <v>215</v>
      </c>
      <c r="G20" s="110">
        <v>47.551074977964099</v>
      </c>
      <c r="H20" s="119">
        <v>-122.65694802626901</v>
      </c>
      <c r="I20" s="115"/>
      <c r="J20" s="108" t="str">
        <f t="shared" si="1"/>
        <v>CV2017_01_10-15</v>
      </c>
      <c r="K20" s="116" t="s">
        <v>179</v>
      </c>
      <c r="L20" s="89"/>
      <c r="M20" s="89"/>
      <c r="N20" s="89"/>
      <c r="O20" s="89"/>
    </row>
    <row r="21" spans="1:15" s="117" customFormat="1" ht="21.95" customHeight="1">
      <c r="A21" s="108" t="str">
        <f t="shared" si="0"/>
        <v>CV62-3b-CV2017_01_10</v>
      </c>
      <c r="B21" s="120">
        <f t="shared" si="2"/>
        <v>16</v>
      </c>
      <c r="C21" s="118" t="s">
        <v>76</v>
      </c>
      <c r="D21" s="111">
        <v>42745.53402777778</v>
      </c>
      <c r="E21" s="111"/>
      <c r="F21" s="112" t="s">
        <v>215</v>
      </c>
      <c r="G21" s="110">
        <v>47.552041998132999</v>
      </c>
      <c r="H21" s="119">
        <v>-122.656615013256</v>
      </c>
      <c r="I21" s="115"/>
      <c r="J21" s="108" t="str">
        <f t="shared" si="1"/>
        <v>CV2017_01_10-16</v>
      </c>
      <c r="K21" s="116" t="s">
        <v>180</v>
      </c>
      <c r="L21" s="89"/>
      <c r="M21" s="89"/>
      <c r="N21" s="89"/>
      <c r="O21" s="89"/>
    </row>
    <row r="22" spans="1:15">
      <c r="A22" s="108" t="str">
        <f t="shared" si="0"/>
        <v>CV62-3m-CV2017_01_10</v>
      </c>
      <c r="B22" s="120">
        <f t="shared" si="2"/>
        <v>17</v>
      </c>
      <c r="C22" s="118" t="s">
        <v>74</v>
      </c>
      <c r="D22" s="111">
        <v>42745.540277777778</v>
      </c>
      <c r="E22" s="111"/>
      <c r="F22" s="112" t="s">
        <v>215</v>
      </c>
      <c r="G22" s="110">
        <v>47.552041998132999</v>
      </c>
      <c r="H22" s="119">
        <v>-122.656615013256</v>
      </c>
      <c r="I22" s="115"/>
      <c r="J22" s="108" t="str">
        <f t="shared" si="1"/>
        <v>CV2017_01_10-17</v>
      </c>
      <c r="K22" s="116" t="s">
        <v>180</v>
      </c>
    </row>
    <row r="23" spans="1:15">
      <c r="A23" s="108" t="str">
        <f t="shared" si="0"/>
        <v>CV62-3s-CV2017_01_10</v>
      </c>
      <c r="B23" s="120">
        <f t="shared" si="2"/>
        <v>18</v>
      </c>
      <c r="C23" s="118" t="s">
        <v>72</v>
      </c>
      <c r="D23" s="111">
        <v>42745.544444444444</v>
      </c>
      <c r="E23" s="111"/>
      <c r="F23" s="112" t="s">
        <v>215</v>
      </c>
      <c r="G23" s="110">
        <v>47.552041998132999</v>
      </c>
      <c r="H23" s="119">
        <v>-122.656615013256</v>
      </c>
      <c r="I23" s="115"/>
      <c r="J23" s="108" t="str">
        <f t="shared" si="1"/>
        <v>CV2017_01_10-18</v>
      </c>
      <c r="K23" s="116" t="s">
        <v>181</v>
      </c>
    </row>
    <row r="24" spans="1:15">
      <c r="A24" s="108" t="str">
        <f t="shared" si="0"/>
        <v>CV62-2b-CV2017_01_10</v>
      </c>
      <c r="B24" s="120">
        <f t="shared" si="2"/>
        <v>19</v>
      </c>
      <c r="C24" s="118" t="s">
        <v>70</v>
      </c>
      <c r="D24" s="111">
        <v>42745.558333333334</v>
      </c>
      <c r="E24" s="111"/>
      <c r="F24" s="112" t="s">
        <v>215</v>
      </c>
      <c r="G24" s="110">
        <v>47.553337002173002</v>
      </c>
      <c r="H24" s="119">
        <v>-122.65665901824801</v>
      </c>
      <c r="I24" s="115"/>
      <c r="J24" s="108" t="str">
        <f t="shared" si="1"/>
        <v>CV2017_01_10-19</v>
      </c>
      <c r="K24" s="116" t="s">
        <v>182</v>
      </c>
    </row>
    <row r="25" spans="1:15">
      <c r="A25" s="108" t="str">
        <f t="shared" si="0"/>
        <v>CV62-2m-CV2017_01_10</v>
      </c>
      <c r="B25" s="120">
        <f t="shared" si="2"/>
        <v>20</v>
      </c>
      <c r="C25" s="118" t="s">
        <v>68</v>
      </c>
      <c r="D25" s="111">
        <v>42745.563194444447</v>
      </c>
      <c r="E25" s="111"/>
      <c r="F25" s="112" t="s">
        <v>215</v>
      </c>
      <c r="G25" s="110">
        <v>47.553337002173002</v>
      </c>
      <c r="H25" s="119">
        <v>-122.65665901824801</v>
      </c>
      <c r="I25" s="115"/>
      <c r="J25" s="108" t="str">
        <f t="shared" si="1"/>
        <v>CV2017_01_10-20</v>
      </c>
      <c r="K25" s="116" t="s">
        <v>45</v>
      </c>
    </row>
    <row r="26" spans="1:15">
      <c r="A26" s="108" t="str">
        <f t="shared" si="0"/>
        <v>CV62-2s-CV2017_01_10</v>
      </c>
      <c r="B26" s="120">
        <f t="shared" si="2"/>
        <v>21</v>
      </c>
      <c r="C26" s="110" t="s">
        <v>66</v>
      </c>
      <c r="D26" s="111">
        <v>42745.567361111112</v>
      </c>
      <c r="E26" s="123"/>
      <c r="F26" s="112" t="s">
        <v>215</v>
      </c>
      <c r="G26" s="113">
        <v>47.553337002173002</v>
      </c>
      <c r="H26" s="110">
        <v>-122.65665901824801</v>
      </c>
      <c r="I26" s="115"/>
      <c r="J26" s="108" t="str">
        <f t="shared" si="1"/>
        <v>CV2017_01_10-21</v>
      </c>
      <c r="K26" s="116" t="s">
        <v>184</v>
      </c>
    </row>
    <row r="27" spans="1:15">
      <c r="A27" s="108" t="str">
        <f t="shared" si="0"/>
        <v>CV62-1b-CV2017_01_10</v>
      </c>
      <c r="B27" s="120">
        <f t="shared" si="2"/>
        <v>22</v>
      </c>
      <c r="C27" s="110" t="s">
        <v>64</v>
      </c>
      <c r="D27" s="111">
        <v>42745.574999999997</v>
      </c>
      <c r="E27" s="123"/>
      <c r="F27" s="112" t="s">
        <v>215</v>
      </c>
      <c r="G27" s="113">
        <v>47.553997999057103</v>
      </c>
      <c r="H27" s="110">
        <v>-122.65698197297699</v>
      </c>
      <c r="I27" s="115"/>
      <c r="J27" s="108" t="str">
        <f t="shared" si="1"/>
        <v>CV2017_01_10-22</v>
      </c>
      <c r="K27" s="124" t="s">
        <v>185</v>
      </c>
    </row>
    <row r="28" spans="1:15">
      <c r="A28" s="108" t="str">
        <f t="shared" si="0"/>
        <v>CV62-1m-CV2017_01_10</v>
      </c>
      <c r="B28" s="120">
        <f t="shared" si="2"/>
        <v>23</v>
      </c>
      <c r="C28" s="110" t="s">
        <v>186</v>
      </c>
      <c r="D28" s="123">
        <v>42745.582638888889</v>
      </c>
      <c r="E28" s="123"/>
      <c r="F28" s="112" t="s">
        <v>215</v>
      </c>
      <c r="G28" s="110">
        <v>47.553997999057103</v>
      </c>
      <c r="H28" s="110">
        <v>-122.65698197297699</v>
      </c>
      <c r="I28" s="115"/>
      <c r="J28" s="108" t="str">
        <f t="shared" si="1"/>
        <v>CV2017_01_10-23</v>
      </c>
      <c r="K28" s="124" t="s">
        <v>158</v>
      </c>
    </row>
    <row r="29" spans="1:15">
      <c r="A29" s="108" t="str">
        <f t="shared" si="0"/>
        <v>CV62-1s-CV2017_01_10</v>
      </c>
      <c r="B29" s="120">
        <f t="shared" si="2"/>
        <v>24</v>
      </c>
      <c r="C29" s="110" t="s">
        <v>61</v>
      </c>
      <c r="D29" s="125">
        <v>42745.586805555555</v>
      </c>
      <c r="E29" s="125"/>
      <c r="F29" s="112" t="s">
        <v>215</v>
      </c>
      <c r="G29" s="110">
        <v>47.553997999057103</v>
      </c>
      <c r="H29" s="110">
        <v>-122.65698197297699</v>
      </c>
      <c r="I29" s="115"/>
      <c r="J29" s="108" t="str">
        <f t="shared" ref="J29:J36" si="3">IF(C29="","",CONCATENATE(C29,"_",I$2))</f>
        <v>CV62-1s_CV2017_01_10</v>
      </c>
      <c r="K29" s="124"/>
    </row>
    <row r="30" spans="1:15">
      <c r="A30" s="108" t="str">
        <f t="shared" si="0"/>
        <v>CV62-6b-CV2017_01_10</v>
      </c>
      <c r="B30" s="120">
        <f t="shared" si="2"/>
        <v>25</v>
      </c>
      <c r="C30" s="110" t="s">
        <v>94</v>
      </c>
      <c r="D30" s="125">
        <v>42745.595138888886</v>
      </c>
      <c r="E30" s="125"/>
      <c r="F30" s="112" t="s">
        <v>215</v>
      </c>
      <c r="G30" s="110">
        <v>47.5532960146665</v>
      </c>
      <c r="H30" s="110">
        <v>-122.65730802901</v>
      </c>
      <c r="I30" s="115"/>
      <c r="J30" s="108" t="str">
        <f t="shared" si="3"/>
        <v>CV62-6b_CV2017_01_10</v>
      </c>
      <c r="K30" s="124"/>
    </row>
    <row r="31" spans="1:15">
      <c r="A31" s="108" t="str">
        <f t="shared" si="0"/>
        <v>CV62-6m-CV2017_01_10</v>
      </c>
      <c r="B31" s="120">
        <f t="shared" si="2"/>
        <v>26</v>
      </c>
      <c r="C31" s="110" t="s">
        <v>92</v>
      </c>
      <c r="D31" s="125">
        <v>42745.599999999999</v>
      </c>
      <c r="E31" s="125"/>
      <c r="F31" s="112" t="s">
        <v>215</v>
      </c>
      <c r="G31" s="110">
        <v>47.5532960146665</v>
      </c>
      <c r="H31" s="110">
        <v>-122.65730802901</v>
      </c>
      <c r="I31" s="115"/>
      <c r="J31" s="108" t="str">
        <f t="shared" si="3"/>
        <v>CV62-6m_CV2017_01_10</v>
      </c>
      <c r="K31" s="124"/>
    </row>
    <row r="32" spans="1:15">
      <c r="A32" s="108" t="str">
        <f t="shared" si="0"/>
        <v>CV62-6s-CV2017_01_10</v>
      </c>
      <c r="B32" s="120">
        <f t="shared" si="2"/>
        <v>27</v>
      </c>
      <c r="C32" s="110" t="s">
        <v>90</v>
      </c>
      <c r="D32" s="125">
        <v>42745.604166666664</v>
      </c>
      <c r="E32" s="125"/>
      <c r="F32" s="112" t="s">
        <v>215</v>
      </c>
      <c r="G32" s="110">
        <v>47.5532960146665</v>
      </c>
      <c r="H32" s="110">
        <v>-122.65730802901</v>
      </c>
      <c r="I32" s="115"/>
      <c r="J32" s="126" t="str">
        <f t="shared" si="3"/>
        <v>CV62-6s_CV2017_01_10</v>
      </c>
    </row>
    <row r="33" spans="1:10">
      <c r="A33" s="108" t="str">
        <f t="shared" si="0"/>
        <v>CV62-5b-CV2017_01_10</v>
      </c>
      <c r="B33" s="120">
        <f t="shared" si="2"/>
        <v>28</v>
      </c>
      <c r="C33" s="110" t="s">
        <v>88</v>
      </c>
      <c r="D33" s="125">
        <v>42745.614583333336</v>
      </c>
      <c r="E33" s="125"/>
      <c r="F33" s="112" t="s">
        <v>215</v>
      </c>
      <c r="G33" s="110">
        <v>47.552060019224797</v>
      </c>
      <c r="H33" s="110">
        <v>-122.65753400512</v>
      </c>
      <c r="I33" s="115"/>
      <c r="J33" s="126" t="str">
        <f t="shared" si="3"/>
        <v>CV62-5b_CV2017_01_10</v>
      </c>
    </row>
    <row r="34" spans="1:10">
      <c r="A34" s="108" t="str">
        <f t="shared" si="0"/>
        <v>CV62-5m-CV2017_01_10</v>
      </c>
      <c r="B34" s="120">
        <f t="shared" si="2"/>
        <v>29</v>
      </c>
      <c r="C34" s="110" t="s">
        <v>86</v>
      </c>
      <c r="D34" s="125">
        <v>42745.620138888888</v>
      </c>
      <c r="E34" s="125"/>
      <c r="F34" s="112" t="s">
        <v>215</v>
      </c>
      <c r="G34" s="110">
        <v>47.552060019224797</v>
      </c>
      <c r="H34" s="110">
        <v>-122.65753400512</v>
      </c>
      <c r="I34" s="115"/>
      <c r="J34" s="126" t="str">
        <f t="shared" si="3"/>
        <v>CV62-5m_CV2017_01_10</v>
      </c>
    </row>
    <row r="35" spans="1:10">
      <c r="A35" s="108" t="str">
        <f t="shared" si="0"/>
        <v>CV62-5s-CV2017_01_10</v>
      </c>
      <c r="B35" s="120">
        <f t="shared" si="2"/>
        <v>30</v>
      </c>
      <c r="C35" s="110" t="s">
        <v>84</v>
      </c>
      <c r="D35" s="125">
        <v>42745.625</v>
      </c>
      <c r="E35" s="125"/>
      <c r="F35" s="112" t="s">
        <v>215</v>
      </c>
      <c r="G35" s="110">
        <v>47.552060019224797</v>
      </c>
      <c r="H35" s="110">
        <v>-122.65753400512</v>
      </c>
      <c r="I35" s="115"/>
      <c r="J35" s="126" t="str">
        <f t="shared" si="3"/>
        <v>CV62-5s_CV2017_01_10</v>
      </c>
    </row>
    <row r="36" spans="1:10">
      <c r="A36" s="108" t="str">
        <f t="shared" si="0"/>
        <v>-CV2017_01_10</v>
      </c>
      <c r="B36" s="120">
        <f t="shared" si="2"/>
        <v>31</v>
      </c>
      <c r="C36" s="110"/>
      <c r="D36" s="125"/>
      <c r="E36" s="125"/>
      <c r="F36" s="112"/>
      <c r="G36" s="110"/>
      <c r="H36" s="110"/>
      <c r="I36" s="115"/>
      <c r="J36" s="126" t="str">
        <f t="shared" si="3"/>
        <v/>
      </c>
    </row>
    <row r="37" spans="1:10">
      <c r="A37" s="108" t="str">
        <f t="shared" si="0"/>
        <v>-CV2017_01_10</v>
      </c>
      <c r="B37" s="120">
        <f t="shared" si="2"/>
        <v>32</v>
      </c>
      <c r="C37" s="110"/>
      <c r="D37" s="125"/>
      <c r="E37" s="125"/>
      <c r="F37" s="112"/>
      <c r="G37" s="110"/>
      <c r="H37" s="110"/>
      <c r="I37" s="115"/>
    </row>
    <row r="38" spans="1:10">
      <c r="A38" s="108" t="str">
        <f t="shared" si="0"/>
        <v>-CV2017_01_10</v>
      </c>
      <c r="B38" s="120">
        <f t="shared" si="2"/>
        <v>33</v>
      </c>
      <c r="C38" s="110"/>
      <c r="D38" s="125"/>
      <c r="E38" s="125"/>
      <c r="F38" s="110"/>
      <c r="G38" s="110"/>
      <c r="H38" s="110"/>
      <c r="I38" s="115"/>
    </row>
    <row r="39" spans="1:10">
      <c r="A39" s="108" t="str">
        <f t="shared" si="0"/>
        <v>-CV2017_01_10</v>
      </c>
      <c r="B39" s="120">
        <f t="shared" si="2"/>
        <v>34</v>
      </c>
      <c r="C39" s="110"/>
      <c r="D39" s="125"/>
      <c r="E39" s="125"/>
      <c r="F39" s="110"/>
      <c r="G39" s="110"/>
      <c r="H39" s="110"/>
      <c r="I39" s="115"/>
    </row>
    <row r="40" spans="1:10">
      <c r="A40" s="108" t="str">
        <f t="shared" si="0"/>
        <v>-CV2017_01_10</v>
      </c>
      <c r="B40" s="120">
        <f t="shared" si="2"/>
        <v>35</v>
      </c>
      <c r="C40" s="110"/>
      <c r="D40" s="125"/>
      <c r="E40" s="125"/>
      <c r="F40" s="110"/>
      <c r="G40" s="110"/>
      <c r="H40" s="110"/>
      <c r="I40" s="115"/>
    </row>
    <row r="41" spans="1:10">
      <c r="A41" s="108" t="str">
        <f t="shared" si="0"/>
        <v>-CV2017_01_10</v>
      </c>
      <c r="B41" s="120">
        <f t="shared" si="2"/>
        <v>36</v>
      </c>
      <c r="C41" s="110"/>
      <c r="D41" s="125"/>
      <c r="E41" s="125"/>
      <c r="F41" s="110"/>
      <c r="G41" s="110"/>
      <c r="H41" s="110"/>
      <c r="I41" s="115"/>
    </row>
    <row r="42" spans="1:10">
      <c r="A42" s="108" t="str">
        <f t="shared" si="0"/>
        <v>-CV2017_01_10</v>
      </c>
      <c r="B42" s="120">
        <f t="shared" si="2"/>
        <v>37</v>
      </c>
      <c r="C42" s="110"/>
      <c r="D42" s="125"/>
      <c r="E42" s="125"/>
      <c r="F42" s="110"/>
      <c r="G42" s="110"/>
      <c r="H42" s="110"/>
      <c r="I42" s="115"/>
    </row>
    <row r="43" spans="1:10">
      <c r="A43" s="108" t="str">
        <f t="shared" si="0"/>
        <v>-CV2017_01_10</v>
      </c>
      <c r="B43" s="120">
        <f t="shared" si="2"/>
        <v>38</v>
      </c>
      <c r="C43" s="110"/>
      <c r="D43" s="125"/>
      <c r="E43" s="125"/>
      <c r="F43" s="110"/>
      <c r="G43" s="110"/>
      <c r="H43" s="110"/>
      <c r="I43" s="115"/>
    </row>
    <row r="44" spans="1:10">
      <c r="A44" s="108" t="str">
        <f t="shared" si="0"/>
        <v>-CV2017_01_10</v>
      </c>
      <c r="B44" s="120">
        <f t="shared" si="2"/>
        <v>39</v>
      </c>
      <c r="C44" s="110"/>
      <c r="D44" s="125"/>
      <c r="E44" s="125"/>
      <c r="F44" s="110"/>
      <c r="G44" s="110"/>
      <c r="H44" s="110"/>
      <c r="I44" s="115"/>
    </row>
    <row r="45" spans="1:10">
      <c r="A45" s="108" t="str">
        <f t="shared" si="0"/>
        <v>-CV2017_01_10</v>
      </c>
      <c r="B45" s="120">
        <f t="shared" si="2"/>
        <v>40</v>
      </c>
      <c r="C45" s="110"/>
      <c r="D45" s="125"/>
      <c r="E45" s="110"/>
      <c r="F45" s="110"/>
      <c r="G45" s="110"/>
      <c r="H45" s="110"/>
      <c r="I45" s="115"/>
    </row>
    <row r="46" spans="1:10">
      <c r="A46" s="108" t="str">
        <f t="shared" si="0"/>
        <v>-CV2017_01_10</v>
      </c>
      <c r="B46" s="120">
        <f t="shared" si="2"/>
        <v>41</v>
      </c>
      <c r="C46" s="110"/>
      <c r="D46" s="125"/>
      <c r="E46" s="110"/>
      <c r="F46" s="110"/>
      <c r="G46" s="110"/>
      <c r="H46" s="110"/>
      <c r="I46" s="115"/>
    </row>
    <row r="47" spans="1:10">
      <c r="A47" s="108" t="str">
        <f t="shared" si="0"/>
        <v>-CV2017_01_10</v>
      </c>
      <c r="B47" s="120">
        <f t="shared" si="2"/>
        <v>42</v>
      </c>
      <c r="C47" s="127"/>
      <c r="D47" s="128"/>
      <c r="E47" s="127"/>
      <c r="F47" s="127"/>
      <c r="G47" s="129"/>
      <c r="H47" s="129"/>
      <c r="I47" s="130"/>
    </row>
    <row r="48" spans="1:10">
      <c r="A48" s="108" t="str">
        <f t="shared" si="0"/>
        <v>-CV2017_01_10</v>
      </c>
      <c r="B48" s="120">
        <f t="shared" si="2"/>
        <v>43</v>
      </c>
      <c r="C48" s="127"/>
      <c r="D48" s="128"/>
      <c r="E48" s="127"/>
      <c r="F48" s="127"/>
      <c r="G48" s="129"/>
      <c r="H48" s="129"/>
      <c r="I48" s="130"/>
    </row>
    <row r="49" spans="1:9">
      <c r="A49" s="108" t="str">
        <f t="shared" si="0"/>
        <v>-CV2017_01_10</v>
      </c>
      <c r="B49" s="120">
        <f t="shared" si="2"/>
        <v>44</v>
      </c>
      <c r="C49" s="127"/>
      <c r="D49" s="128"/>
      <c r="E49" s="127"/>
      <c r="F49" s="127"/>
      <c r="G49" s="129"/>
      <c r="H49" s="129"/>
      <c r="I49" s="130"/>
    </row>
    <row r="50" spans="1:9">
      <c r="A50" s="108" t="str">
        <f t="shared" si="0"/>
        <v>-CV2017_01_10</v>
      </c>
      <c r="B50" s="120">
        <f t="shared" si="2"/>
        <v>45</v>
      </c>
      <c r="C50" s="127"/>
      <c r="D50" s="128"/>
      <c r="E50" s="127"/>
      <c r="F50" s="127"/>
      <c r="G50" s="129"/>
      <c r="H50" s="129"/>
      <c r="I50" s="130"/>
    </row>
    <row r="51" spans="1:9">
      <c r="A51" s="108" t="str">
        <f t="shared" si="0"/>
        <v>-CV2017_01_10</v>
      </c>
      <c r="B51" s="120">
        <f t="shared" si="2"/>
        <v>46</v>
      </c>
      <c r="C51" s="127"/>
      <c r="D51" s="128"/>
      <c r="E51" s="127"/>
      <c r="F51" s="127"/>
      <c r="G51" s="129"/>
      <c r="H51" s="129"/>
      <c r="I51" s="130"/>
    </row>
    <row r="52" spans="1:9">
      <c r="A52" s="108" t="str">
        <f t="shared" si="0"/>
        <v>-CV2017_01_10</v>
      </c>
      <c r="B52" s="120">
        <f t="shared" si="2"/>
        <v>47</v>
      </c>
      <c r="C52" s="127"/>
      <c r="D52" s="128"/>
      <c r="E52" s="127"/>
      <c r="F52" s="127"/>
      <c r="G52" s="129"/>
      <c r="H52" s="129"/>
      <c r="I52" s="130"/>
    </row>
    <row r="53" spans="1:9">
      <c r="A53" s="108" t="str">
        <f t="shared" si="0"/>
        <v>-CV2017_01_10</v>
      </c>
      <c r="B53" s="120">
        <f t="shared" si="2"/>
        <v>48</v>
      </c>
      <c r="C53" s="127"/>
      <c r="D53" s="128"/>
      <c r="E53" s="127"/>
      <c r="F53" s="127"/>
      <c r="G53" s="129"/>
      <c r="H53" s="129"/>
      <c r="I53" s="130"/>
    </row>
    <row r="54" spans="1:9">
      <c r="A54" s="108" t="str">
        <f t="shared" si="0"/>
        <v>-CV2017_01_10</v>
      </c>
      <c r="B54" s="120">
        <f t="shared" si="2"/>
        <v>49</v>
      </c>
      <c r="C54" s="127"/>
      <c r="D54" s="128"/>
      <c r="E54" s="127"/>
      <c r="F54" s="127"/>
      <c r="G54" s="129"/>
      <c r="H54" s="129"/>
      <c r="I54" s="130"/>
    </row>
    <row r="55" spans="1:9">
      <c r="A55" s="108" t="str">
        <f t="shared" si="0"/>
        <v>-CV2017_01_10</v>
      </c>
      <c r="B55" s="120">
        <f t="shared" si="2"/>
        <v>50</v>
      </c>
      <c r="C55" s="127"/>
      <c r="D55" s="128"/>
      <c r="E55" s="127"/>
      <c r="F55" s="127"/>
      <c r="G55" s="129"/>
      <c r="H55" s="129"/>
      <c r="I55" s="130"/>
    </row>
    <row r="56" spans="1:9">
      <c r="A56" s="108" t="str">
        <f t="shared" si="0"/>
        <v>-CV2017_01_10</v>
      </c>
      <c r="B56" s="120">
        <f t="shared" si="2"/>
        <v>51</v>
      </c>
      <c r="C56" s="127"/>
      <c r="D56" s="128"/>
      <c r="E56" s="127"/>
      <c r="F56" s="127"/>
      <c r="G56" s="129"/>
      <c r="H56" s="129"/>
      <c r="I56" s="130"/>
    </row>
  </sheetData>
  <mergeCells count="7">
    <mergeCell ref="G4:I4"/>
    <mergeCell ref="C1:D1"/>
    <mergeCell ref="E1:H1"/>
    <mergeCell ref="C2:D2"/>
    <mergeCell ref="E2:H2"/>
    <mergeCell ref="C3:D3"/>
    <mergeCell ref="E3:F3"/>
  </mergeCells>
  <printOptions gridLines="1"/>
  <pageMargins left="0.25" right="0.15" top="0.37" bottom="0.25" header="0.12" footer="0.25"/>
  <pageSetup orientation="landscape" r:id="rId1"/>
  <headerFooter alignWithMargins="0">
    <oddHeader>&amp;CStation Log</oddHeader>
    <oddFooter>&amp;CStation Type: Marine (M), Nearshore (NS), Stream (S), Stormwater (SW), Outfall (OF), Mussel (Mussel), Sediment (Sed); Other - specify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6"/>
  <sheetViews>
    <sheetView zoomScale="110" zoomScaleNormal="110" workbookViewId="0">
      <selection activeCell="P19" sqref="P19"/>
    </sheetView>
  </sheetViews>
  <sheetFormatPr defaultRowHeight="18"/>
  <cols>
    <col min="1" max="1" width="15.5703125" style="2" customWidth="1"/>
    <col min="2" max="2" width="10.28515625" style="2" customWidth="1"/>
    <col min="3" max="3" width="13.42578125" style="2" customWidth="1"/>
    <col min="4" max="4" width="8.7109375" style="2" customWidth="1"/>
    <col min="5" max="5" width="4.140625" style="2" customWidth="1"/>
    <col min="6" max="6" width="8.7109375" style="2" customWidth="1"/>
    <col min="7" max="7" width="4.28515625" style="2" customWidth="1"/>
    <col min="8" max="12" width="8.7109375" style="2" customWidth="1"/>
    <col min="13" max="13" width="6.140625" style="2" customWidth="1"/>
    <col min="14" max="14" width="6.85546875" style="2" customWidth="1"/>
    <col min="15" max="15" width="6.5703125" style="2" customWidth="1"/>
    <col min="16" max="16" width="6.42578125" style="2" customWidth="1"/>
    <col min="17" max="17" width="38" style="2" customWidth="1"/>
    <col min="18" max="16384" width="9.140625" style="2"/>
  </cols>
  <sheetData>
    <row r="1" spans="1:17">
      <c r="A1" s="164" t="s">
        <v>130</v>
      </c>
      <c r="B1" s="164"/>
      <c r="C1" s="165" t="s">
        <v>254</v>
      </c>
      <c r="D1" s="166"/>
      <c r="E1" s="166"/>
      <c r="F1" s="166"/>
      <c r="G1" s="166"/>
      <c r="H1" s="166"/>
      <c r="I1" s="166"/>
      <c r="J1" s="166"/>
      <c r="K1" s="166"/>
      <c r="L1" s="68"/>
      <c r="M1" s="68"/>
      <c r="N1" s="68"/>
      <c r="O1" s="68"/>
      <c r="P1" s="68"/>
    </row>
    <row r="2" spans="1:17">
      <c r="A2" s="164" t="s">
        <v>119</v>
      </c>
      <c r="B2" s="164"/>
      <c r="C2" s="167" t="str">
        <f>StationLog!E2</f>
        <v>Rivera, Swope, Klinkert, Beyerle</v>
      </c>
      <c r="D2" s="168"/>
      <c r="E2" s="168"/>
      <c r="F2" s="168"/>
      <c r="G2" s="168"/>
      <c r="H2" s="168"/>
      <c r="I2" s="168"/>
      <c r="J2" s="168"/>
      <c r="K2" s="168"/>
      <c r="L2" s="68"/>
      <c r="M2" s="68"/>
      <c r="N2" s="68"/>
      <c r="O2" s="68"/>
      <c r="P2" s="69" t="s">
        <v>4</v>
      </c>
      <c r="Q2" s="48">
        <f>StationLog!E3</f>
        <v>42745</v>
      </c>
    </row>
    <row r="3" spans="1:17" ht="18.75" thickBot="1">
      <c r="A3" s="169" t="s">
        <v>120</v>
      </c>
      <c r="B3" s="169"/>
      <c r="C3" s="167" t="str">
        <f>StationLog!E1</f>
        <v>CV62 1 wk after cleaning started</v>
      </c>
      <c r="D3" s="168"/>
      <c r="E3" s="168"/>
      <c r="F3" s="168"/>
      <c r="G3" s="168"/>
      <c r="H3" s="168"/>
      <c r="I3" s="168"/>
      <c r="J3" s="168"/>
      <c r="K3" s="168"/>
      <c r="L3" s="70" t="s">
        <v>131</v>
      </c>
      <c r="M3" s="70"/>
      <c r="N3" s="70"/>
      <c r="O3" s="70"/>
      <c r="P3" s="71" t="s">
        <v>123</v>
      </c>
      <c r="Q3" s="72" t="str">
        <f>StationLog!I2</f>
        <v>CV2017_01_10</v>
      </c>
    </row>
    <row r="4" spans="1:17" ht="36" customHeight="1">
      <c r="A4" s="67" t="s">
        <v>121</v>
      </c>
      <c r="B4" s="67" t="s">
        <v>132</v>
      </c>
      <c r="C4" s="73" t="s">
        <v>122</v>
      </c>
      <c r="D4" s="161" t="s">
        <v>133</v>
      </c>
      <c r="E4" s="162"/>
      <c r="F4" s="162"/>
      <c r="G4" s="162"/>
      <c r="H4" s="162"/>
      <c r="I4" s="162"/>
      <c r="J4" s="162"/>
      <c r="K4" s="163"/>
      <c r="L4" s="74" t="s">
        <v>134</v>
      </c>
      <c r="M4" s="75"/>
      <c r="N4" s="141" t="s">
        <v>211</v>
      </c>
      <c r="O4" s="76" t="s">
        <v>135</v>
      </c>
      <c r="P4" s="76" t="s">
        <v>136</v>
      </c>
    </row>
    <row r="5" spans="1:17" ht="30" customHeight="1" thickBot="1">
      <c r="A5" s="145" t="s">
        <v>137</v>
      </c>
      <c r="B5" s="77" t="s">
        <v>59</v>
      </c>
      <c r="C5" s="78" t="s">
        <v>138</v>
      </c>
      <c r="D5" s="79" t="s">
        <v>139</v>
      </c>
      <c r="E5" s="80" t="s">
        <v>140</v>
      </c>
      <c r="F5" s="81" t="s">
        <v>141</v>
      </c>
      <c r="G5" s="80" t="s">
        <v>140</v>
      </c>
      <c r="H5" s="82" t="s">
        <v>142</v>
      </c>
      <c r="I5" s="81" t="s">
        <v>143</v>
      </c>
      <c r="J5" s="81" t="s">
        <v>144</v>
      </c>
      <c r="K5" s="83" t="s">
        <v>145</v>
      </c>
      <c r="L5" s="84" t="s">
        <v>146</v>
      </c>
      <c r="M5" s="85" t="s">
        <v>144</v>
      </c>
      <c r="N5" s="85" t="s">
        <v>147</v>
      </c>
      <c r="O5" s="85" t="s">
        <v>147</v>
      </c>
      <c r="P5" s="85" t="s">
        <v>147</v>
      </c>
      <c r="Q5" s="86" t="s">
        <v>129</v>
      </c>
    </row>
    <row r="6" spans="1:17" s="137" customFormat="1" ht="12.75">
      <c r="A6" s="134" t="s">
        <v>218</v>
      </c>
      <c r="B6" s="142" t="s">
        <v>112</v>
      </c>
      <c r="C6" s="139">
        <v>42745.414583333331</v>
      </c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43">
        <v>45</v>
      </c>
      <c r="O6" s="144"/>
      <c r="P6" s="144"/>
      <c r="Q6" s="136"/>
    </row>
    <row r="7" spans="1:17" s="137" customFormat="1" ht="12.75">
      <c r="A7" s="134" t="s">
        <v>219</v>
      </c>
      <c r="B7" s="142" t="s">
        <v>110</v>
      </c>
      <c r="C7" s="139">
        <v>42745.421527777777</v>
      </c>
      <c r="D7" s="135"/>
      <c r="E7" s="135"/>
      <c r="F7" s="135"/>
      <c r="G7" s="135"/>
      <c r="H7" s="143"/>
      <c r="I7" s="143"/>
      <c r="J7" s="135"/>
      <c r="K7" s="135"/>
      <c r="L7" s="135"/>
      <c r="M7" s="135"/>
      <c r="N7" s="143">
        <v>23</v>
      </c>
      <c r="O7" s="144"/>
      <c r="P7" s="144"/>
      <c r="Q7" s="136"/>
    </row>
    <row r="8" spans="1:17" s="137" customFormat="1" ht="12.75">
      <c r="A8" s="134" t="s">
        <v>220</v>
      </c>
      <c r="B8" s="142" t="s">
        <v>108</v>
      </c>
      <c r="C8" s="139">
        <v>42745.427083333336</v>
      </c>
      <c r="D8" s="135"/>
      <c r="E8" s="135"/>
      <c r="F8" s="135"/>
      <c r="G8" s="135"/>
      <c r="H8" s="143">
        <v>6.8</v>
      </c>
      <c r="I8" s="143">
        <v>28.4</v>
      </c>
      <c r="J8" s="135"/>
      <c r="K8" s="135"/>
      <c r="L8" s="135" t="s">
        <v>256</v>
      </c>
      <c r="M8" s="135"/>
      <c r="N8" s="143">
        <v>1.5</v>
      </c>
      <c r="O8" s="144"/>
      <c r="P8" s="144"/>
      <c r="Q8" s="136" t="s">
        <v>257</v>
      </c>
    </row>
    <row r="9" spans="1:17" s="137" customFormat="1" ht="12.75">
      <c r="A9" s="134" t="s">
        <v>221</v>
      </c>
      <c r="B9" s="142" t="s">
        <v>100</v>
      </c>
      <c r="C9" s="139">
        <v>42745.442361111112</v>
      </c>
      <c r="D9" s="135"/>
      <c r="E9" s="135"/>
      <c r="F9" s="135"/>
      <c r="G9" s="135"/>
      <c r="H9" s="143"/>
      <c r="I9" s="143"/>
      <c r="J9" s="135"/>
      <c r="K9" s="135"/>
      <c r="L9" s="135"/>
      <c r="M9" s="135"/>
      <c r="N9" s="143">
        <v>45</v>
      </c>
      <c r="O9" s="144"/>
      <c r="P9" s="144"/>
      <c r="Q9" s="136"/>
    </row>
    <row r="10" spans="1:17" s="137" customFormat="1" ht="12.75">
      <c r="A10" s="134" t="s">
        <v>222</v>
      </c>
      <c r="B10" s="142" t="s">
        <v>98</v>
      </c>
      <c r="C10" s="139">
        <v>42745.449305555558</v>
      </c>
      <c r="D10" s="135"/>
      <c r="E10" s="135"/>
      <c r="F10" s="135"/>
      <c r="G10" s="135"/>
      <c r="H10" s="143"/>
      <c r="I10" s="143"/>
      <c r="J10" s="135"/>
      <c r="K10" s="135"/>
      <c r="L10" s="135"/>
      <c r="M10" s="135"/>
      <c r="N10" s="143">
        <v>23</v>
      </c>
      <c r="O10" s="144"/>
      <c r="P10" s="144"/>
      <c r="Q10" s="136"/>
    </row>
    <row r="11" spans="1:17" s="137" customFormat="1" ht="12.75">
      <c r="A11" s="134" t="s">
        <v>223</v>
      </c>
      <c r="B11" s="142" t="s">
        <v>96</v>
      </c>
      <c r="C11" s="139">
        <v>42745.455555555556</v>
      </c>
      <c r="D11" s="135"/>
      <c r="E11" s="135"/>
      <c r="F11" s="135"/>
      <c r="G11" s="135"/>
      <c r="H11" s="143">
        <v>7.1</v>
      </c>
      <c r="I11" s="143">
        <v>28.6</v>
      </c>
      <c r="J11" s="135"/>
      <c r="K11" s="135"/>
      <c r="L11" s="135" t="s">
        <v>256</v>
      </c>
      <c r="M11" s="135"/>
      <c r="N11" s="143">
        <v>1.5</v>
      </c>
      <c r="O11" s="144"/>
      <c r="P11" s="144"/>
      <c r="Q11" s="136" t="s">
        <v>257</v>
      </c>
    </row>
    <row r="12" spans="1:17" s="137" customFormat="1" ht="12.75">
      <c r="A12" s="134" t="s">
        <v>224</v>
      </c>
      <c r="B12" s="142" t="s">
        <v>148</v>
      </c>
      <c r="C12" s="139">
        <v>42745.46597222222</v>
      </c>
      <c r="D12" s="135"/>
      <c r="E12" s="135"/>
      <c r="F12" s="135"/>
      <c r="G12" s="135"/>
      <c r="H12" s="143"/>
      <c r="I12" s="143"/>
      <c r="J12" s="135"/>
      <c r="K12" s="135"/>
      <c r="L12" s="135"/>
      <c r="M12" s="135"/>
      <c r="N12" s="143">
        <v>39</v>
      </c>
      <c r="O12" s="144"/>
      <c r="P12" s="144"/>
      <c r="Q12" s="136"/>
    </row>
    <row r="13" spans="1:17" s="137" customFormat="1" ht="12.75">
      <c r="A13" s="134" t="s">
        <v>225</v>
      </c>
      <c r="B13" s="142" t="s">
        <v>116</v>
      </c>
      <c r="C13" s="139">
        <v>42745.47152777778</v>
      </c>
      <c r="D13" s="135"/>
      <c r="E13" s="135"/>
      <c r="F13" s="135"/>
      <c r="G13" s="135"/>
      <c r="H13" s="143"/>
      <c r="I13" s="143"/>
      <c r="J13" s="135"/>
      <c r="K13" s="135"/>
      <c r="L13" s="135"/>
      <c r="M13" s="135"/>
      <c r="N13" s="143">
        <v>19</v>
      </c>
      <c r="O13" s="144"/>
      <c r="P13" s="144"/>
      <c r="Q13" s="136"/>
    </row>
    <row r="14" spans="1:17" s="137" customFormat="1" ht="12.75">
      <c r="A14" s="134" t="s">
        <v>226</v>
      </c>
      <c r="B14" s="142" t="s">
        <v>114</v>
      </c>
      <c r="C14" s="139">
        <v>42745.477777777778</v>
      </c>
      <c r="D14" s="135"/>
      <c r="E14" s="135"/>
      <c r="F14" s="135"/>
      <c r="G14" s="135"/>
      <c r="H14" s="143">
        <v>7.1</v>
      </c>
      <c r="I14" s="143">
        <v>28.8</v>
      </c>
      <c r="J14" s="135"/>
      <c r="K14" s="135"/>
      <c r="L14" s="135" t="s">
        <v>256</v>
      </c>
      <c r="M14" s="135"/>
      <c r="N14" s="143">
        <v>1.5</v>
      </c>
      <c r="O14" s="144"/>
      <c r="P14" s="144"/>
      <c r="Q14" s="136" t="s">
        <v>257</v>
      </c>
    </row>
    <row r="15" spans="1:17" s="137" customFormat="1" ht="12.75">
      <c r="A15" s="134" t="s">
        <v>227</v>
      </c>
      <c r="B15" s="142" t="s">
        <v>106</v>
      </c>
      <c r="C15" s="139">
        <v>42745.491666666669</v>
      </c>
      <c r="D15" s="135"/>
      <c r="E15" s="135"/>
      <c r="F15" s="135"/>
      <c r="G15" s="135"/>
      <c r="H15" s="143"/>
      <c r="I15" s="143"/>
      <c r="J15" s="135"/>
      <c r="K15" s="135"/>
      <c r="L15" s="135"/>
      <c r="M15" s="135"/>
      <c r="N15" s="143">
        <v>48</v>
      </c>
      <c r="O15" s="144"/>
      <c r="P15" s="144"/>
      <c r="Q15" s="136"/>
    </row>
    <row r="16" spans="1:17" s="137" customFormat="1" ht="12.75">
      <c r="A16" s="134" t="s">
        <v>228</v>
      </c>
      <c r="B16" s="142" t="s">
        <v>104</v>
      </c>
      <c r="C16" s="139">
        <v>42745.497916666667</v>
      </c>
      <c r="D16" s="135"/>
      <c r="E16" s="135"/>
      <c r="F16" s="135"/>
      <c r="G16" s="135"/>
      <c r="H16" s="143"/>
      <c r="I16" s="143"/>
      <c r="J16" s="135"/>
      <c r="K16" s="135"/>
      <c r="L16" s="135"/>
      <c r="M16" s="135"/>
      <c r="N16" s="143">
        <v>24</v>
      </c>
      <c r="O16" s="144"/>
      <c r="P16" s="144"/>
      <c r="Q16" s="136"/>
    </row>
    <row r="17" spans="1:17" s="137" customFormat="1" ht="12.75">
      <c r="A17" s="134" t="s">
        <v>229</v>
      </c>
      <c r="B17" s="142" t="s">
        <v>102</v>
      </c>
      <c r="C17" s="139">
        <v>42745.504166666666</v>
      </c>
      <c r="D17" s="135"/>
      <c r="E17" s="135"/>
      <c r="F17" s="135"/>
      <c r="G17" s="135"/>
      <c r="H17" s="143">
        <v>7.4</v>
      </c>
      <c r="I17" s="143">
        <v>28.9</v>
      </c>
      <c r="J17" s="135"/>
      <c r="K17" s="135"/>
      <c r="L17" s="135" t="s">
        <v>256</v>
      </c>
      <c r="M17" s="135"/>
      <c r="N17" s="143">
        <v>1.5</v>
      </c>
      <c r="O17" s="144"/>
      <c r="P17" s="144"/>
      <c r="Q17" s="136" t="s">
        <v>257</v>
      </c>
    </row>
    <row r="18" spans="1:17" s="137" customFormat="1" ht="12.75">
      <c r="A18" s="134" t="s">
        <v>230</v>
      </c>
      <c r="B18" s="142" t="s">
        <v>82</v>
      </c>
      <c r="C18" s="139">
        <v>42745.51666666667</v>
      </c>
      <c r="D18" s="135"/>
      <c r="E18" s="135"/>
      <c r="F18" s="135"/>
      <c r="G18" s="135"/>
      <c r="H18" s="143"/>
      <c r="I18" s="143"/>
      <c r="J18" s="135"/>
      <c r="K18" s="135"/>
      <c r="L18" s="135"/>
      <c r="M18" s="135"/>
      <c r="N18" s="143">
        <v>52</v>
      </c>
      <c r="O18" s="144"/>
      <c r="P18" s="144"/>
      <c r="Q18" s="136"/>
    </row>
    <row r="19" spans="1:17" s="137" customFormat="1" ht="12.75">
      <c r="A19" s="134" t="s">
        <v>231</v>
      </c>
      <c r="B19" s="142" t="s">
        <v>80</v>
      </c>
      <c r="C19" s="139">
        <v>42745.522222222222</v>
      </c>
      <c r="D19" s="135"/>
      <c r="E19" s="135"/>
      <c r="F19" s="135"/>
      <c r="G19" s="135"/>
      <c r="H19" s="143"/>
      <c r="I19" s="143"/>
      <c r="J19" s="135"/>
      <c r="K19" s="135"/>
      <c r="L19" s="135"/>
      <c r="M19" s="135"/>
      <c r="N19" s="143">
        <v>26</v>
      </c>
      <c r="O19" s="144"/>
      <c r="P19" s="144"/>
      <c r="Q19" s="136"/>
    </row>
    <row r="20" spans="1:17" s="137" customFormat="1" ht="12.75">
      <c r="A20" s="134" t="s">
        <v>232</v>
      </c>
      <c r="B20" s="142" t="s">
        <v>78</v>
      </c>
      <c r="C20" s="139">
        <v>42745.526388888888</v>
      </c>
      <c r="D20" s="135"/>
      <c r="E20" s="135"/>
      <c r="F20" s="135"/>
      <c r="G20" s="135"/>
      <c r="H20" s="143">
        <v>7.7</v>
      </c>
      <c r="I20" s="143">
        <v>29.1</v>
      </c>
      <c r="J20" s="135"/>
      <c r="K20" s="135"/>
      <c r="L20" s="135" t="s">
        <v>256</v>
      </c>
      <c r="M20" s="135"/>
      <c r="N20" s="143">
        <v>1.5</v>
      </c>
      <c r="O20" s="144"/>
      <c r="P20" s="144"/>
      <c r="Q20" s="136" t="s">
        <v>257</v>
      </c>
    </row>
    <row r="21" spans="1:17" s="137" customFormat="1" ht="12.75">
      <c r="A21" s="134" t="s">
        <v>233</v>
      </c>
      <c r="B21" s="142" t="s">
        <v>76</v>
      </c>
      <c r="C21" s="139">
        <v>42745.53402777778</v>
      </c>
      <c r="D21" s="135"/>
      <c r="E21" s="135"/>
      <c r="F21" s="135"/>
      <c r="G21" s="135"/>
      <c r="H21" s="143"/>
      <c r="I21" s="143"/>
      <c r="J21" s="135"/>
      <c r="K21" s="135"/>
      <c r="L21" s="135"/>
      <c r="M21" s="135"/>
      <c r="N21" s="143">
        <v>55</v>
      </c>
      <c r="O21" s="144"/>
      <c r="P21" s="144"/>
      <c r="Q21" s="136"/>
    </row>
    <row r="22" spans="1:17" s="137" customFormat="1" ht="12.75">
      <c r="A22" s="134" t="s">
        <v>234</v>
      </c>
      <c r="B22" s="142" t="s">
        <v>74</v>
      </c>
      <c r="C22" s="139">
        <v>42745.540277777778</v>
      </c>
      <c r="D22" s="135"/>
      <c r="E22" s="135"/>
      <c r="F22" s="135"/>
      <c r="G22" s="135"/>
      <c r="H22" s="143"/>
      <c r="I22" s="143"/>
      <c r="J22" s="135"/>
      <c r="K22" s="135"/>
      <c r="L22" s="135"/>
      <c r="M22" s="135"/>
      <c r="N22" s="143">
        <v>27</v>
      </c>
      <c r="O22" s="144"/>
      <c r="P22" s="144"/>
      <c r="Q22" s="136"/>
    </row>
    <row r="23" spans="1:17" s="137" customFormat="1" ht="12.75">
      <c r="A23" s="134" t="s">
        <v>235</v>
      </c>
      <c r="B23" s="142" t="s">
        <v>72</v>
      </c>
      <c r="C23" s="139">
        <v>42745.544444444444</v>
      </c>
      <c r="D23" s="135"/>
      <c r="E23" s="135"/>
      <c r="F23" s="135"/>
      <c r="G23" s="135"/>
      <c r="H23" s="143">
        <v>7.7</v>
      </c>
      <c r="I23" s="143">
        <v>28.9</v>
      </c>
      <c r="J23" s="135"/>
      <c r="K23" s="135"/>
      <c r="L23" s="135" t="s">
        <v>256</v>
      </c>
      <c r="M23" s="135"/>
      <c r="N23" s="143">
        <v>1.5</v>
      </c>
      <c r="O23" s="144"/>
      <c r="P23" s="144"/>
      <c r="Q23" s="136" t="s">
        <v>257</v>
      </c>
    </row>
    <row r="24" spans="1:17" s="137" customFormat="1" ht="12.75">
      <c r="A24" s="134" t="s">
        <v>236</v>
      </c>
      <c r="B24" s="142" t="s">
        <v>70</v>
      </c>
      <c r="C24" s="139">
        <v>42745.558333333334</v>
      </c>
      <c r="D24" s="135"/>
      <c r="E24" s="135"/>
      <c r="F24" s="135"/>
      <c r="G24" s="135"/>
      <c r="H24" s="143"/>
      <c r="I24" s="143"/>
      <c r="L24" s="135"/>
      <c r="M24" s="135"/>
      <c r="N24" s="143">
        <v>52</v>
      </c>
      <c r="O24" s="144"/>
      <c r="P24" s="144"/>
      <c r="Q24" s="136"/>
    </row>
    <row r="25" spans="1:17" s="137" customFormat="1" ht="12.75">
      <c r="A25" s="134" t="s">
        <v>237</v>
      </c>
      <c r="B25" s="142" t="s">
        <v>68</v>
      </c>
      <c r="C25" s="139">
        <v>42745.563194444447</v>
      </c>
      <c r="D25" s="135"/>
      <c r="H25" s="143"/>
      <c r="I25" s="143"/>
      <c r="L25" s="135"/>
      <c r="N25" s="143">
        <v>26</v>
      </c>
      <c r="O25" s="144"/>
      <c r="P25" s="144"/>
      <c r="Q25" s="138"/>
    </row>
    <row r="26" spans="1:17" s="137" customFormat="1" ht="12.75">
      <c r="A26" s="134" t="s">
        <v>238</v>
      </c>
      <c r="B26" s="142" t="s">
        <v>66</v>
      </c>
      <c r="C26" s="139">
        <v>42745.567361111112</v>
      </c>
      <c r="D26" s="135"/>
      <c r="H26" s="143">
        <v>7.3</v>
      </c>
      <c r="I26" s="143">
        <v>28.9</v>
      </c>
      <c r="L26" s="135" t="s">
        <v>256</v>
      </c>
      <c r="N26" s="143">
        <v>1.5</v>
      </c>
      <c r="O26" s="144"/>
      <c r="P26" s="144"/>
      <c r="Q26" s="136" t="s">
        <v>257</v>
      </c>
    </row>
    <row r="27" spans="1:17" s="137" customFormat="1" ht="12.75">
      <c r="A27" s="134" t="s">
        <v>239</v>
      </c>
      <c r="B27" s="142" t="s">
        <v>64</v>
      </c>
      <c r="C27" s="140">
        <v>42745.574999999997</v>
      </c>
      <c r="H27" s="143"/>
      <c r="I27" s="143"/>
      <c r="L27" s="135"/>
      <c r="N27" s="143">
        <v>50</v>
      </c>
      <c r="O27" s="144"/>
      <c r="P27" s="144"/>
      <c r="Q27" s="138"/>
    </row>
    <row r="28" spans="1:17" s="137" customFormat="1" ht="12.75">
      <c r="A28" s="134" t="s">
        <v>240</v>
      </c>
      <c r="B28" s="142" t="s">
        <v>186</v>
      </c>
      <c r="C28" s="140">
        <v>42745.582638888889</v>
      </c>
      <c r="H28" s="143"/>
      <c r="I28" s="143"/>
      <c r="L28" s="135"/>
      <c r="N28" s="143">
        <v>25</v>
      </c>
      <c r="O28" s="144"/>
      <c r="P28" s="144"/>
      <c r="Q28" s="136"/>
    </row>
    <row r="29" spans="1:17" s="137" customFormat="1" ht="12.75">
      <c r="A29" s="134" t="s">
        <v>241</v>
      </c>
      <c r="B29" s="142" t="s">
        <v>61</v>
      </c>
      <c r="C29" s="140">
        <v>42745.586805555555</v>
      </c>
      <c r="H29" s="143">
        <v>7.7</v>
      </c>
      <c r="I29" s="143">
        <v>29.1</v>
      </c>
      <c r="L29" s="135" t="s">
        <v>256</v>
      </c>
      <c r="N29" s="143">
        <v>1.5</v>
      </c>
      <c r="O29" s="144"/>
      <c r="P29" s="144"/>
      <c r="Q29" s="136" t="s">
        <v>257</v>
      </c>
    </row>
    <row r="30" spans="1:17" s="137" customFormat="1" ht="12.75">
      <c r="A30" s="134" t="s">
        <v>242</v>
      </c>
      <c r="B30" s="142" t="s">
        <v>94</v>
      </c>
      <c r="C30" s="140">
        <v>42745.595138888886</v>
      </c>
      <c r="H30" s="143"/>
      <c r="I30" s="143"/>
      <c r="L30" s="135"/>
      <c r="N30" s="143">
        <v>49</v>
      </c>
      <c r="O30" s="144"/>
      <c r="P30" s="144"/>
      <c r="Q30" s="138"/>
    </row>
    <row r="31" spans="1:17" s="137" customFormat="1" ht="12.75">
      <c r="A31" s="134" t="s">
        <v>243</v>
      </c>
      <c r="B31" s="142" t="s">
        <v>92</v>
      </c>
      <c r="C31" s="140">
        <v>42745.599999999999</v>
      </c>
      <c r="H31" s="143"/>
      <c r="I31" s="143"/>
      <c r="L31" s="135"/>
      <c r="N31" s="143">
        <v>25</v>
      </c>
      <c r="O31" s="144"/>
      <c r="P31" s="144"/>
      <c r="Q31" s="136"/>
    </row>
    <row r="32" spans="1:17" s="137" customFormat="1" ht="12.75">
      <c r="A32" s="134" t="s">
        <v>244</v>
      </c>
      <c r="B32" s="142" t="s">
        <v>90</v>
      </c>
      <c r="C32" s="140">
        <v>42745.604166666664</v>
      </c>
      <c r="H32" s="143">
        <v>7.7</v>
      </c>
      <c r="I32" s="143">
        <v>29.1</v>
      </c>
      <c r="L32" s="135" t="s">
        <v>256</v>
      </c>
      <c r="N32" s="143">
        <v>1.5</v>
      </c>
      <c r="O32" s="144"/>
      <c r="P32" s="144"/>
      <c r="Q32" s="136" t="s">
        <v>257</v>
      </c>
    </row>
    <row r="33" spans="1:17" s="137" customFormat="1" ht="12.75">
      <c r="A33" s="134" t="s">
        <v>245</v>
      </c>
      <c r="B33" s="142" t="s">
        <v>88</v>
      </c>
      <c r="C33" s="140">
        <v>42745.614583333336</v>
      </c>
      <c r="H33" s="143"/>
      <c r="I33" s="143"/>
      <c r="L33" s="135"/>
      <c r="N33" s="143">
        <v>53</v>
      </c>
      <c r="O33" s="144"/>
      <c r="P33" s="144"/>
      <c r="Q33" s="138"/>
    </row>
    <row r="34" spans="1:17" s="137" customFormat="1" ht="12.75">
      <c r="A34" s="134" t="s">
        <v>246</v>
      </c>
      <c r="B34" s="142" t="s">
        <v>86</v>
      </c>
      <c r="C34" s="140">
        <v>42745.620138888888</v>
      </c>
      <c r="H34" s="143"/>
      <c r="I34" s="143"/>
      <c r="L34" s="135"/>
      <c r="N34" s="143">
        <v>26</v>
      </c>
      <c r="O34" s="144"/>
      <c r="P34" s="144"/>
      <c r="Q34" s="138"/>
    </row>
    <row r="35" spans="1:17" s="137" customFormat="1" ht="12.75">
      <c r="A35" s="134" t="s">
        <v>247</v>
      </c>
      <c r="B35" s="142" t="s">
        <v>84</v>
      </c>
      <c r="C35" s="140">
        <v>42745.625</v>
      </c>
      <c r="H35" s="143">
        <v>7.5</v>
      </c>
      <c r="I35" s="143">
        <v>29.2</v>
      </c>
      <c r="L35" s="135" t="s">
        <v>256</v>
      </c>
      <c r="N35" s="143">
        <v>1.5</v>
      </c>
      <c r="O35" s="144"/>
      <c r="P35" s="144"/>
      <c r="Q35" s="136" t="s">
        <v>257</v>
      </c>
    </row>
    <row r="36" spans="1:17" s="137" customFormat="1" ht="12.75">
      <c r="A36" s="134"/>
      <c r="B36" s="142"/>
      <c r="C36" s="140"/>
      <c r="H36" s="143"/>
      <c r="I36" s="143"/>
      <c r="L36" s="135"/>
      <c r="N36" s="143"/>
      <c r="O36" s="144"/>
      <c r="P36" s="144"/>
      <c r="Q36" s="138"/>
    </row>
    <row r="37" spans="1:17" s="137" customFormat="1" ht="12.75">
      <c r="A37" s="134"/>
      <c r="B37" s="142"/>
      <c r="C37" s="140"/>
      <c r="H37" s="143"/>
      <c r="I37" s="143"/>
      <c r="L37" s="135"/>
      <c r="N37" s="143"/>
      <c r="O37" s="144"/>
      <c r="P37" s="144"/>
      <c r="Q37" s="138"/>
    </row>
    <row r="38" spans="1:17" s="137" customFormat="1" ht="12.75">
      <c r="A38" s="138"/>
      <c r="B38" s="142"/>
      <c r="N38" s="143"/>
      <c r="O38" s="144"/>
      <c r="P38" s="144"/>
      <c r="Q38" s="138"/>
    </row>
    <row r="39" spans="1:17" s="137" customFormat="1" ht="12.75">
      <c r="A39" s="138"/>
      <c r="B39" s="142"/>
      <c r="N39" s="143"/>
      <c r="Q39" s="138"/>
    </row>
    <row r="40" spans="1:17" s="137" customFormat="1" ht="12.75">
      <c r="A40" s="138"/>
      <c r="B40" s="142"/>
      <c r="Q40" s="138"/>
    </row>
    <row r="41" spans="1:17" s="137" customFormat="1" ht="12.75">
      <c r="A41" s="138"/>
      <c r="B41" s="142"/>
      <c r="Q41" s="138"/>
    </row>
    <row r="42" spans="1:17">
      <c r="A42" s="66"/>
      <c r="B42" s="68"/>
      <c r="Q42" s="66"/>
    </row>
    <row r="43" spans="1:17">
      <c r="A43" s="66"/>
      <c r="B43" s="68"/>
      <c r="Q43" s="66"/>
    </row>
    <row r="44" spans="1:17">
      <c r="A44" s="66"/>
      <c r="B44" s="68"/>
    </row>
    <row r="45" spans="1:17">
      <c r="A45" s="66"/>
      <c r="B45" s="68"/>
    </row>
    <row r="46" spans="1:17">
      <c r="A46" s="66"/>
      <c r="B46" s="68"/>
    </row>
    <row r="47" spans="1:17">
      <c r="A47" s="66"/>
      <c r="B47" s="68"/>
    </row>
    <row r="48" spans="1:17">
      <c r="A48" s="66"/>
      <c r="B48" s="68"/>
    </row>
    <row r="49" spans="1:2">
      <c r="A49" s="66"/>
      <c r="B49" s="68"/>
    </row>
    <row r="50" spans="1:2">
      <c r="A50" s="66"/>
      <c r="B50" s="68"/>
    </row>
    <row r="51" spans="1:2">
      <c r="A51" s="66"/>
      <c r="B51" s="68"/>
    </row>
    <row r="52" spans="1:2">
      <c r="A52" s="66"/>
      <c r="B52" s="68"/>
    </row>
    <row r="53" spans="1:2">
      <c r="A53" s="66"/>
      <c r="B53" s="68"/>
    </row>
    <row r="54" spans="1:2">
      <c r="A54" s="66"/>
      <c r="B54" s="68"/>
    </row>
    <row r="55" spans="1:2">
      <c r="A55" s="66"/>
    </row>
    <row r="56" spans="1:2">
      <c r="A56" s="66"/>
    </row>
  </sheetData>
  <mergeCells count="7">
    <mergeCell ref="D4:K4"/>
    <mergeCell ref="A1:B1"/>
    <mergeCell ref="C1:K1"/>
    <mergeCell ref="A2:B2"/>
    <mergeCell ref="C2:K2"/>
    <mergeCell ref="A3:B3"/>
    <mergeCell ref="C3:K3"/>
  </mergeCells>
  <printOptions gridLines="1"/>
  <pageMargins left="0.21" right="0.2" top="0.51" bottom="0.25" header="0.22" footer="0.25"/>
  <pageSetup scale="78" orientation="landscape" r:id="rId1"/>
  <headerFooter alignWithMargins="0">
    <oddHeader>&amp;C&amp;16Water Quality Log&amp;R
Page _1_ of _1_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K2" sqref="K2"/>
    </sheetView>
  </sheetViews>
  <sheetFormatPr defaultRowHeight="15"/>
  <cols>
    <col min="1" max="2" width="12" customWidth="1"/>
    <col min="3" max="3" width="10.42578125" customWidth="1"/>
    <col min="4" max="4" width="12.42578125" customWidth="1"/>
    <col min="5" max="5" width="37.5703125" bestFit="1" customWidth="1"/>
    <col min="9" max="9" width="10.5703125" customWidth="1"/>
    <col min="13" max="13" width="10.7109375" customWidth="1"/>
    <col min="14" max="14" width="11.7109375" bestFit="1" customWidth="1"/>
  </cols>
  <sheetData>
    <row r="1" spans="1:14" ht="45">
      <c r="A1" t="s">
        <v>197</v>
      </c>
      <c r="B1" t="s">
        <v>198</v>
      </c>
      <c r="C1" s="106" t="s">
        <v>127</v>
      </c>
      <c r="D1" s="106" t="s">
        <v>128</v>
      </c>
      <c r="E1" t="s">
        <v>36</v>
      </c>
      <c r="I1" s="133" t="s">
        <v>208</v>
      </c>
      <c r="J1" t="s">
        <v>259</v>
      </c>
      <c r="K1" t="s">
        <v>260</v>
      </c>
      <c r="L1" t="s">
        <v>258</v>
      </c>
      <c r="M1" t="s">
        <v>209</v>
      </c>
      <c r="N1" t="s">
        <v>210</v>
      </c>
    </row>
    <row r="2" spans="1:14">
      <c r="A2" t="s">
        <v>187</v>
      </c>
      <c r="B2" t="s">
        <v>157</v>
      </c>
      <c r="C2">
        <v>47.553997999057103</v>
      </c>
      <c r="D2">
        <v>-122.65698197297699</v>
      </c>
      <c r="E2" t="s">
        <v>199</v>
      </c>
      <c r="I2" s="110" t="s">
        <v>112</v>
      </c>
      <c r="J2">
        <v>42745.414583333331</v>
      </c>
      <c r="L2" t="str">
        <f>IF(LEFT(I2,2)="CV","Ship","Reference")</f>
        <v>Reference</v>
      </c>
      <c r="M2">
        <f>VLOOKUP(I2,A$2:E$11,3,TRUE)</f>
        <v>47.543159862980197</v>
      </c>
      <c r="N2">
        <f>VLOOKUP(I2,A$2:E$11,4,TRUE)</f>
        <v>-122.650634022429</v>
      </c>
    </row>
    <row r="3" spans="1:14">
      <c r="A3" t="s">
        <v>188</v>
      </c>
      <c r="B3" t="s">
        <v>157</v>
      </c>
      <c r="C3">
        <v>47.553337002173002</v>
      </c>
      <c r="D3">
        <v>-122.65665901824801</v>
      </c>
      <c r="E3" t="s">
        <v>200</v>
      </c>
      <c r="I3" s="110" t="s">
        <v>110</v>
      </c>
      <c r="J3">
        <v>42745.421527777777</v>
      </c>
      <c r="L3" t="str">
        <f t="shared" ref="L3:L33" si="0">IF(LEFT(I3,2)="CV","Ship","Reference")</f>
        <v>Reference</v>
      </c>
      <c r="M3">
        <f t="shared" ref="M3:M33" si="1">VLOOKUP(I3,A$2:E$11,3,TRUE)</f>
        <v>47.543159862980197</v>
      </c>
      <c r="N3">
        <f t="shared" ref="N3:N33" si="2">VLOOKUP(I3,A$2:E$11,4,TRUE)</f>
        <v>-122.650634022429</v>
      </c>
    </row>
    <row r="4" spans="1:14">
      <c r="A4" t="s">
        <v>189</v>
      </c>
      <c r="B4" t="s">
        <v>157</v>
      </c>
      <c r="C4">
        <v>47.552041998132999</v>
      </c>
      <c r="D4">
        <v>-122.656615013256</v>
      </c>
      <c r="E4" t="s">
        <v>73</v>
      </c>
      <c r="I4" s="110" t="s">
        <v>108</v>
      </c>
      <c r="J4">
        <v>42745.427083333336</v>
      </c>
      <c r="L4" t="str">
        <f t="shared" si="0"/>
        <v>Reference</v>
      </c>
      <c r="M4">
        <f t="shared" si="1"/>
        <v>47.543159862980197</v>
      </c>
      <c r="N4">
        <f t="shared" si="2"/>
        <v>-122.650634022429</v>
      </c>
    </row>
    <row r="5" spans="1:14">
      <c r="A5" t="s">
        <v>190</v>
      </c>
      <c r="B5" t="s">
        <v>157</v>
      </c>
      <c r="C5">
        <v>47.551074977964099</v>
      </c>
      <c r="D5">
        <v>-122.65694802626901</v>
      </c>
      <c r="E5" t="s">
        <v>201</v>
      </c>
      <c r="I5" s="110" t="s">
        <v>100</v>
      </c>
      <c r="J5">
        <v>42745.442361111112</v>
      </c>
      <c r="L5" t="str">
        <f t="shared" si="0"/>
        <v>Reference</v>
      </c>
      <c r="M5">
        <f t="shared" si="1"/>
        <v>47.546499213203703</v>
      </c>
      <c r="N5">
        <f t="shared" si="2"/>
        <v>-122.656843001022</v>
      </c>
    </row>
    <row r="6" spans="1:14">
      <c r="A6" t="s">
        <v>191</v>
      </c>
      <c r="B6" t="s">
        <v>157</v>
      </c>
      <c r="C6">
        <v>47.552060019224797</v>
      </c>
      <c r="D6">
        <v>-122.65753400512</v>
      </c>
      <c r="E6" t="s">
        <v>202</v>
      </c>
      <c r="I6" s="118" t="s">
        <v>98</v>
      </c>
      <c r="J6">
        <v>42745.449305555558</v>
      </c>
      <c r="L6" t="str">
        <f t="shared" si="0"/>
        <v>Reference</v>
      </c>
      <c r="M6">
        <f t="shared" si="1"/>
        <v>47.546499213203703</v>
      </c>
      <c r="N6">
        <f t="shared" si="2"/>
        <v>-122.656843001022</v>
      </c>
    </row>
    <row r="7" spans="1:14">
      <c r="A7" t="s">
        <v>192</v>
      </c>
      <c r="B7" t="s">
        <v>157</v>
      </c>
      <c r="C7">
        <v>47.5532960146665</v>
      </c>
      <c r="D7">
        <v>-122.65730802901</v>
      </c>
      <c r="E7" t="s">
        <v>203</v>
      </c>
      <c r="I7" s="118" t="s">
        <v>96</v>
      </c>
      <c r="J7">
        <v>42745.455555555556</v>
      </c>
      <c r="L7" t="str">
        <f t="shared" si="0"/>
        <v>Reference</v>
      </c>
      <c r="M7">
        <f t="shared" si="1"/>
        <v>47.546499213203703</v>
      </c>
      <c r="N7">
        <f t="shared" si="2"/>
        <v>-122.656843001022</v>
      </c>
    </row>
    <row r="8" spans="1:14">
      <c r="A8" t="s">
        <v>193</v>
      </c>
      <c r="B8" t="s">
        <v>183</v>
      </c>
      <c r="C8">
        <v>47.543585998937402</v>
      </c>
      <c r="D8">
        <v>-122.665841644629</v>
      </c>
      <c r="E8" t="s">
        <v>204</v>
      </c>
      <c r="I8" s="118" t="s">
        <v>148</v>
      </c>
      <c r="J8">
        <v>42745.46597222222</v>
      </c>
      <c r="L8" t="str">
        <f t="shared" si="0"/>
        <v>Reference</v>
      </c>
      <c r="M8">
        <f t="shared" si="1"/>
        <v>47.543159862980197</v>
      </c>
      <c r="N8">
        <f t="shared" si="2"/>
        <v>-122.650634022429</v>
      </c>
    </row>
    <row r="9" spans="1:14">
      <c r="A9" t="s">
        <v>194</v>
      </c>
      <c r="B9" t="s">
        <v>183</v>
      </c>
      <c r="C9">
        <v>47.543159862980197</v>
      </c>
      <c r="D9">
        <v>-122.650634022429</v>
      </c>
      <c r="E9" t="s">
        <v>206</v>
      </c>
      <c r="I9" s="118" t="s">
        <v>116</v>
      </c>
      <c r="J9">
        <v>42745.47152777778</v>
      </c>
      <c r="L9" t="str">
        <f t="shared" si="0"/>
        <v>Reference</v>
      </c>
      <c r="M9">
        <f t="shared" si="1"/>
        <v>47.543159862980197</v>
      </c>
      <c r="N9">
        <f t="shared" si="2"/>
        <v>-122.650634022429</v>
      </c>
    </row>
    <row r="10" spans="1:14">
      <c r="A10" t="s">
        <v>195</v>
      </c>
      <c r="B10" t="s">
        <v>157</v>
      </c>
      <c r="C10">
        <v>47.549127694219301</v>
      </c>
      <c r="D10">
        <v>-122.663211068138</v>
      </c>
      <c r="E10" t="s">
        <v>205</v>
      </c>
      <c r="I10" s="118" t="s">
        <v>114</v>
      </c>
      <c r="J10">
        <v>42745.477777777778</v>
      </c>
      <c r="L10" t="str">
        <f t="shared" si="0"/>
        <v>Reference</v>
      </c>
      <c r="M10">
        <f t="shared" si="1"/>
        <v>47.543159862980197</v>
      </c>
      <c r="N10">
        <f t="shared" si="2"/>
        <v>-122.650634022429</v>
      </c>
    </row>
    <row r="11" spans="1:14">
      <c r="A11" t="s">
        <v>196</v>
      </c>
      <c r="B11" t="s">
        <v>183</v>
      </c>
      <c r="C11">
        <v>47.546499213203703</v>
      </c>
      <c r="D11">
        <v>-122.656843001022</v>
      </c>
      <c r="E11" t="s">
        <v>207</v>
      </c>
      <c r="I11" s="118" t="s">
        <v>106</v>
      </c>
      <c r="J11">
        <v>42745.491666666669</v>
      </c>
      <c r="L11" t="str">
        <f t="shared" si="0"/>
        <v>Reference</v>
      </c>
      <c r="M11">
        <f t="shared" si="1"/>
        <v>47.546499213203703</v>
      </c>
      <c r="N11">
        <f t="shared" si="2"/>
        <v>-122.656843001022</v>
      </c>
    </row>
    <row r="12" spans="1:14">
      <c r="I12" s="118" t="s">
        <v>104</v>
      </c>
      <c r="J12">
        <v>42745.497916666667</v>
      </c>
      <c r="L12" t="str">
        <f t="shared" si="0"/>
        <v>Reference</v>
      </c>
      <c r="M12">
        <f t="shared" si="1"/>
        <v>47.546499213203703</v>
      </c>
      <c r="N12">
        <f t="shared" si="2"/>
        <v>-122.656843001022</v>
      </c>
    </row>
    <row r="13" spans="1:14">
      <c r="I13" s="118" t="s">
        <v>102</v>
      </c>
      <c r="J13">
        <v>42745.504166666666</v>
      </c>
      <c r="L13" t="str">
        <f t="shared" si="0"/>
        <v>Reference</v>
      </c>
      <c r="M13">
        <f t="shared" si="1"/>
        <v>47.546499213203703</v>
      </c>
      <c r="N13">
        <f t="shared" si="2"/>
        <v>-122.656843001022</v>
      </c>
    </row>
    <row r="14" spans="1:14">
      <c r="I14" s="118" t="s">
        <v>82</v>
      </c>
      <c r="J14">
        <v>42745.51666666667</v>
      </c>
      <c r="L14" t="str">
        <f t="shared" si="0"/>
        <v>Ship</v>
      </c>
      <c r="M14">
        <f t="shared" si="1"/>
        <v>47.551074977964099</v>
      </c>
      <c r="N14">
        <f t="shared" si="2"/>
        <v>-122.65694802626901</v>
      </c>
    </row>
    <row r="15" spans="1:14">
      <c r="I15" s="118" t="s">
        <v>80</v>
      </c>
      <c r="J15">
        <v>42745.522222222222</v>
      </c>
      <c r="L15" t="str">
        <f t="shared" si="0"/>
        <v>Ship</v>
      </c>
      <c r="M15">
        <f t="shared" si="1"/>
        <v>47.551074977964099</v>
      </c>
      <c r="N15">
        <f t="shared" si="2"/>
        <v>-122.65694802626901</v>
      </c>
    </row>
    <row r="16" spans="1:14">
      <c r="I16" s="118" t="s">
        <v>78</v>
      </c>
      <c r="J16">
        <v>42745.526388888888</v>
      </c>
      <c r="L16" t="str">
        <f t="shared" si="0"/>
        <v>Ship</v>
      </c>
      <c r="M16">
        <f t="shared" si="1"/>
        <v>47.551074977964099</v>
      </c>
      <c r="N16">
        <f t="shared" si="2"/>
        <v>-122.65694802626901</v>
      </c>
    </row>
    <row r="17" spans="9:14">
      <c r="I17" s="118" t="s">
        <v>76</v>
      </c>
      <c r="J17">
        <v>42745.53402777778</v>
      </c>
      <c r="L17" t="str">
        <f t="shared" si="0"/>
        <v>Ship</v>
      </c>
      <c r="M17">
        <f t="shared" si="1"/>
        <v>47.552041998132999</v>
      </c>
      <c r="N17">
        <f t="shared" si="2"/>
        <v>-122.656615013256</v>
      </c>
    </row>
    <row r="18" spans="9:14">
      <c r="I18" s="118" t="s">
        <v>74</v>
      </c>
      <c r="J18">
        <v>42745.540277777778</v>
      </c>
      <c r="L18" t="str">
        <f t="shared" si="0"/>
        <v>Ship</v>
      </c>
      <c r="M18">
        <f t="shared" si="1"/>
        <v>47.552041998132999</v>
      </c>
      <c r="N18">
        <f t="shared" si="2"/>
        <v>-122.656615013256</v>
      </c>
    </row>
    <row r="19" spans="9:14">
      <c r="I19" s="118" t="s">
        <v>72</v>
      </c>
      <c r="J19">
        <v>42745.544444444444</v>
      </c>
      <c r="L19" t="str">
        <f t="shared" si="0"/>
        <v>Ship</v>
      </c>
      <c r="M19">
        <f t="shared" si="1"/>
        <v>47.552041998132999</v>
      </c>
      <c r="N19">
        <f t="shared" si="2"/>
        <v>-122.656615013256</v>
      </c>
    </row>
    <row r="20" spans="9:14">
      <c r="I20" s="118" t="s">
        <v>70</v>
      </c>
      <c r="J20">
        <v>42745.558333333334</v>
      </c>
      <c r="L20" t="str">
        <f t="shared" si="0"/>
        <v>Ship</v>
      </c>
      <c r="M20">
        <f t="shared" si="1"/>
        <v>47.553337002173002</v>
      </c>
      <c r="N20">
        <f t="shared" si="2"/>
        <v>-122.65665901824801</v>
      </c>
    </row>
    <row r="21" spans="9:14">
      <c r="I21" s="118" t="s">
        <v>68</v>
      </c>
      <c r="J21">
        <v>42745.563194444447</v>
      </c>
      <c r="L21" t="str">
        <f t="shared" si="0"/>
        <v>Ship</v>
      </c>
      <c r="M21">
        <f t="shared" si="1"/>
        <v>47.553337002173002</v>
      </c>
      <c r="N21">
        <f t="shared" si="2"/>
        <v>-122.65665901824801</v>
      </c>
    </row>
    <row r="22" spans="9:14">
      <c r="I22" s="110" t="s">
        <v>66</v>
      </c>
      <c r="J22">
        <v>42745.567361111112</v>
      </c>
      <c r="L22" t="str">
        <f t="shared" si="0"/>
        <v>Ship</v>
      </c>
      <c r="M22">
        <f t="shared" si="1"/>
        <v>47.553337002173002</v>
      </c>
      <c r="N22">
        <f t="shared" si="2"/>
        <v>-122.65665901824801</v>
      </c>
    </row>
    <row r="23" spans="9:14">
      <c r="I23" s="110" t="s">
        <v>64</v>
      </c>
      <c r="J23">
        <v>42745.574999999997</v>
      </c>
      <c r="L23" t="str">
        <f t="shared" si="0"/>
        <v>Ship</v>
      </c>
      <c r="M23">
        <f t="shared" si="1"/>
        <v>47.553997999057103</v>
      </c>
      <c r="N23">
        <f t="shared" si="2"/>
        <v>-122.65698197297699</v>
      </c>
    </row>
    <row r="24" spans="9:14">
      <c r="I24" s="110" t="s">
        <v>186</v>
      </c>
      <c r="J24">
        <v>42745.582638888889</v>
      </c>
      <c r="L24" t="str">
        <f t="shared" si="0"/>
        <v>Ship</v>
      </c>
      <c r="M24">
        <f t="shared" si="1"/>
        <v>47.553997999057103</v>
      </c>
      <c r="N24">
        <f t="shared" si="2"/>
        <v>-122.65698197297699</v>
      </c>
    </row>
    <row r="25" spans="9:14">
      <c r="I25" s="110" t="s">
        <v>61</v>
      </c>
      <c r="J25">
        <v>42745.586805555555</v>
      </c>
      <c r="L25" t="str">
        <f t="shared" si="0"/>
        <v>Ship</v>
      </c>
      <c r="M25">
        <f t="shared" si="1"/>
        <v>47.553997999057103</v>
      </c>
      <c r="N25">
        <f t="shared" si="2"/>
        <v>-122.65698197297699</v>
      </c>
    </row>
    <row r="26" spans="9:14">
      <c r="I26" s="110" t="s">
        <v>94</v>
      </c>
      <c r="J26">
        <v>42745.595138888886</v>
      </c>
      <c r="L26" t="str">
        <f t="shared" si="0"/>
        <v>Ship</v>
      </c>
      <c r="M26">
        <f t="shared" si="1"/>
        <v>47.5532960146665</v>
      </c>
      <c r="N26">
        <f t="shared" si="2"/>
        <v>-122.65730802901</v>
      </c>
    </row>
    <row r="27" spans="9:14">
      <c r="I27" s="110" t="s">
        <v>92</v>
      </c>
      <c r="J27">
        <v>42745.599999999999</v>
      </c>
      <c r="L27" t="str">
        <f t="shared" si="0"/>
        <v>Ship</v>
      </c>
      <c r="M27">
        <f t="shared" si="1"/>
        <v>47.5532960146665</v>
      </c>
      <c r="N27">
        <f t="shared" si="2"/>
        <v>-122.65730802901</v>
      </c>
    </row>
    <row r="28" spans="9:14">
      <c r="I28" s="110" t="s">
        <v>90</v>
      </c>
      <c r="J28">
        <v>42745.604166666664</v>
      </c>
      <c r="L28" t="str">
        <f t="shared" si="0"/>
        <v>Ship</v>
      </c>
      <c r="M28">
        <f t="shared" si="1"/>
        <v>47.5532960146665</v>
      </c>
      <c r="N28">
        <f t="shared" si="2"/>
        <v>-122.65730802901</v>
      </c>
    </row>
    <row r="29" spans="9:14">
      <c r="I29" s="110" t="s">
        <v>88</v>
      </c>
      <c r="J29">
        <v>42745.614583333336</v>
      </c>
      <c r="L29" t="str">
        <f t="shared" si="0"/>
        <v>Ship</v>
      </c>
      <c r="M29">
        <f t="shared" si="1"/>
        <v>47.552060019224797</v>
      </c>
      <c r="N29">
        <f t="shared" si="2"/>
        <v>-122.65753400512</v>
      </c>
    </row>
    <row r="30" spans="9:14">
      <c r="I30" s="110" t="s">
        <v>86</v>
      </c>
      <c r="J30">
        <v>42745.620138888888</v>
      </c>
      <c r="L30" t="str">
        <f t="shared" si="0"/>
        <v>Ship</v>
      </c>
      <c r="M30">
        <f t="shared" si="1"/>
        <v>47.552060019224797</v>
      </c>
      <c r="N30">
        <f t="shared" si="2"/>
        <v>-122.65753400512</v>
      </c>
    </row>
    <row r="31" spans="9:14">
      <c r="I31" s="110" t="s">
        <v>84</v>
      </c>
      <c r="J31">
        <v>42745.625</v>
      </c>
      <c r="L31" t="str">
        <f t="shared" si="0"/>
        <v>Ship</v>
      </c>
      <c r="M31">
        <f t="shared" si="1"/>
        <v>47.552060019224797</v>
      </c>
      <c r="N31">
        <f t="shared" si="2"/>
        <v>-122.65753400512</v>
      </c>
    </row>
    <row r="32" spans="9:14">
      <c r="I32" s="110"/>
      <c r="L32" t="str">
        <f t="shared" si="0"/>
        <v>Reference</v>
      </c>
      <c r="M32" t="e">
        <f t="shared" si="1"/>
        <v>#N/A</v>
      </c>
      <c r="N32" t="e">
        <f t="shared" si="2"/>
        <v>#N/A</v>
      </c>
    </row>
    <row r="33" spans="9:14">
      <c r="I33" s="110"/>
      <c r="L33" t="str">
        <f t="shared" si="0"/>
        <v>Reference</v>
      </c>
      <c r="M33" t="e">
        <f t="shared" si="1"/>
        <v>#N/A</v>
      </c>
      <c r="N33" t="e">
        <f t="shared" si="2"/>
        <v>#N/A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CV2017_01_10</vt:lpstr>
      <vt:lpstr>^CV2017_01_10</vt:lpstr>
      <vt:lpstr>StationLog</vt:lpstr>
      <vt:lpstr>WaterQualityLogYSI</vt:lpstr>
      <vt:lpstr>StationLookUp</vt:lpstr>
      <vt:lpstr>'^CV2017_01_10'!Print_Area</vt:lpstr>
      <vt:lpstr>StationLog!Print_Area</vt:lpstr>
      <vt:lpstr>WaterQualityLogYSI!Print_Area</vt:lpstr>
      <vt:lpstr>StationLog!Print_Titles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johnston</dc:creator>
  <cp:lastModifiedBy>johnston</cp:lastModifiedBy>
  <cp:lastPrinted>2017-05-24T21:07:43Z</cp:lastPrinted>
  <dcterms:created xsi:type="dcterms:W3CDTF">2017-05-22T19:03:46Z</dcterms:created>
  <dcterms:modified xsi:type="dcterms:W3CDTF">2017-06-16T16:58:14Z</dcterms:modified>
</cp:coreProperties>
</file>